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publiczne\ZAPYTANIA OFERTOWE\2022\Dostawa leków\IV. dok na www\"/>
    </mc:Choice>
  </mc:AlternateContent>
  <xr:revisionPtr revIDLastSave="0" documentId="13_ncr:1_{FD4B2FF0-7BF4-4EEB-A0DF-6986DBEFBE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asortymentowo- cenowy" sheetId="2" r:id="rId1"/>
  </sheets>
  <definedNames>
    <definedName name="_xlnm._FilterDatabase" localSheetId="0" hidden="1">'Formularz asortymentowo- cenowy'!$A$2:$I$2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2" l="1"/>
  <c r="H100" i="2"/>
  <c r="I113" i="2"/>
  <c r="G105" i="2"/>
  <c r="G119" i="2"/>
  <c r="G46" i="2"/>
  <c r="G9" i="2"/>
  <c r="G8" i="2"/>
  <c r="G32" i="2"/>
  <c r="G75" i="2"/>
  <c r="G80" i="2"/>
  <c r="G37" i="2"/>
  <c r="G52" i="2"/>
  <c r="G51" i="2"/>
  <c r="G68" i="2"/>
  <c r="G53" i="2"/>
  <c r="G26" i="2"/>
  <c r="G45" i="2"/>
  <c r="G109" i="2"/>
  <c r="G110" i="2"/>
  <c r="G99" i="2"/>
  <c r="G22" i="2"/>
  <c r="G56" i="2"/>
  <c r="G21" i="2"/>
  <c r="G106" i="2"/>
  <c r="G112" i="2"/>
  <c r="G49" i="2"/>
  <c r="G79" i="2"/>
  <c r="G11" i="2"/>
  <c r="G78" i="2"/>
  <c r="G54" i="2"/>
  <c r="G17" i="2"/>
  <c r="G67" i="2"/>
  <c r="G30" i="2"/>
  <c r="G16" i="2"/>
  <c r="G41" i="2"/>
  <c r="G40" i="2"/>
  <c r="G6" i="2"/>
  <c r="G108" i="2"/>
  <c r="G107" i="2"/>
  <c r="G111" i="2"/>
  <c r="G10" i="2"/>
  <c r="G27" i="2"/>
  <c r="G47" i="2"/>
  <c r="G117" i="2"/>
  <c r="G69" i="2"/>
  <c r="G25" i="2"/>
  <c r="G43" i="2"/>
  <c r="G116" i="2"/>
  <c r="H97" i="2" l="1"/>
  <c r="H113" i="2"/>
  <c r="H122" i="2"/>
  <c r="I122" i="2"/>
  <c r="I97" i="2"/>
  <c r="H85" i="2" l="1"/>
  <c r="H126" i="2" s="1"/>
  <c r="I85" i="2"/>
</calcChain>
</file>

<file path=xl/sharedStrings.xml><?xml version="1.0" encoding="utf-8"?>
<sst xmlns="http://schemas.openxmlformats.org/spreadsheetml/2006/main" count="355" uniqueCount="214">
  <si>
    <t>Lp.</t>
  </si>
  <si>
    <t>Nazwa międzynarodowa</t>
  </si>
  <si>
    <t>Postać farmaceutyczna</t>
  </si>
  <si>
    <t>j.m.</t>
  </si>
  <si>
    <t>inj. 3mg/1ml *6fiol.A 2ml</t>
  </si>
  <si>
    <t>op</t>
  </si>
  <si>
    <t>ADRENALINUM</t>
  </si>
  <si>
    <t>inj. 0,1% inj. 1mg/1ml *10amp.</t>
  </si>
  <si>
    <t>inj. 50mg/1ml * 5amp. a3ml</t>
  </si>
  <si>
    <t>AQUA PRO INIECTIONE</t>
  </si>
  <si>
    <t>inj. 5ml *100amp - plastik</t>
  </si>
  <si>
    <t>SULFATHIAZOLUM ARGENTICUM</t>
  </si>
  <si>
    <t>krem 2% 400g</t>
  </si>
  <si>
    <t>ATROPINUM</t>
  </si>
  <si>
    <t>inj. 0,5mg/1ml * 10</t>
  </si>
  <si>
    <t>inj.doż. 5mg/5ml * 5</t>
  </si>
  <si>
    <t>90mg tabl *56</t>
  </si>
  <si>
    <t>inj. 20mg/1ml * 10amp.  a 2ml</t>
  </si>
  <si>
    <t>CALCIUM GLUCONICUM</t>
  </si>
  <si>
    <t>inj. 1000mg/10ml * 10</t>
  </si>
  <si>
    <t>CAPTOPRILUM</t>
  </si>
  <si>
    <t>tabl. 12,5mg * 30</t>
  </si>
  <si>
    <t xml:space="preserve">tabl. 25mg * 30    </t>
  </si>
  <si>
    <t>SUXAMETHONIUM CHLORATUM</t>
  </si>
  <si>
    <t>inj. 0,2g * 10</t>
  </si>
  <si>
    <t>CLEMASTINUM</t>
  </si>
  <si>
    <t>inj. 2mg/2ml * 5</t>
  </si>
  <si>
    <t>CLONAZEPAMUM</t>
  </si>
  <si>
    <t>inj. 1mg/1ml * 10amp. śr.psy.</t>
  </si>
  <si>
    <t>inj.100mg/2ml*5fiol.+5amp.</t>
  </si>
  <si>
    <t>inj. 4mg/1ml * 10amp.</t>
  </si>
  <si>
    <t>inj. 8mg/2ml * 10amp.</t>
  </si>
  <si>
    <t>DIGOXINUM</t>
  </si>
  <si>
    <t xml:space="preserve">inj. 0,5mg/2ml * 5  </t>
  </si>
  <si>
    <t>PETHIDINUM</t>
  </si>
  <si>
    <t>DOPAMINUM</t>
  </si>
  <si>
    <t>inj. 200mg/5ml (4%) * 10</t>
  </si>
  <si>
    <t>inj.25mg *5amp</t>
  </si>
  <si>
    <t>CHLORPROMAZINUM</t>
  </si>
  <si>
    <t>inj. 5mg/1ml * 5   a 5ml</t>
  </si>
  <si>
    <t>FENTANYLUM</t>
  </si>
  <si>
    <t>FLUMAZENILUM</t>
  </si>
  <si>
    <t>inj. 0,1mg/1ml * 5 a 5ml</t>
  </si>
  <si>
    <t>FUROSEMIDUM</t>
  </si>
  <si>
    <t>inj. 0,02g/2ml *  5amp.</t>
  </si>
  <si>
    <t>GLUCAGONUM</t>
  </si>
  <si>
    <t>inj. 1mg * 1amp.-strz.</t>
  </si>
  <si>
    <t>GLUCOSUM</t>
  </si>
  <si>
    <t>inj. 20% * 10amp.        a 10ml</t>
  </si>
  <si>
    <t>inj. 40% * 10amp.  a 10ml</t>
  </si>
  <si>
    <t>HEPARINUM NATRICUM</t>
  </si>
  <si>
    <t>HYDROXYZINUM</t>
  </si>
  <si>
    <t>inj. 100mg/2ml * 5amp.</t>
  </si>
  <si>
    <t>IBUPROFENUM</t>
  </si>
  <si>
    <t>tabl. 0,2G *60</t>
  </si>
  <si>
    <t>KETOPROFENUM</t>
  </si>
  <si>
    <t>inj. 100mg/2ml * 10amp.</t>
  </si>
  <si>
    <t>LIDOCAINUM</t>
  </si>
  <si>
    <t>LIDOCAINUM A 2%</t>
  </si>
  <si>
    <t>żel A 2% 30g</t>
  </si>
  <si>
    <t>inj. 1% * 5fiol.  a20ml</t>
  </si>
  <si>
    <t>inj. 2% * 5fiol.  a20ml</t>
  </si>
  <si>
    <t>MAGNESIUM SULFURICUM</t>
  </si>
  <si>
    <t>inj. 20% * 10 a10ml</t>
  </si>
  <si>
    <t>METOCLOPRAMIDUM</t>
  </si>
  <si>
    <t>inj. 0,01g/2ml * 5amp.</t>
  </si>
  <si>
    <t>MIDAZOLAMUM</t>
  </si>
  <si>
    <t>inj.  5mg/5ml *10amp. śr.psych.</t>
  </si>
  <si>
    <t>MORPHINUM SULFURICUM</t>
  </si>
  <si>
    <t>NALOXONUM HYDROCHLORATUM</t>
  </si>
  <si>
    <t>inj. 0,4mg/1ml * 10amp.</t>
  </si>
  <si>
    <t>NATRIUM HYDROCARBONICUM</t>
  </si>
  <si>
    <t>inj.10amp. (8,4%) a20ml</t>
  </si>
  <si>
    <t>NATRIUM CHLORATUM</t>
  </si>
  <si>
    <t>aerozol 0,4mg/daw.*200daw./11g</t>
  </si>
  <si>
    <t>inj. 40mg/2ml * 5amp.</t>
  </si>
  <si>
    <t>PAPAVERINUM HYDROCHLORATUM</t>
  </si>
  <si>
    <t>inj. 40mg/2ml * 10amp.</t>
  </si>
  <si>
    <t>PARACETAMOLUM</t>
  </si>
  <si>
    <t>czopki 125mg * 10</t>
  </si>
  <si>
    <t>czopki 250mg * 10</t>
  </si>
  <si>
    <t>czopki 500mg * 10</t>
  </si>
  <si>
    <t>inj. 0,1g/2ml * 10amp.</t>
  </si>
  <si>
    <t>tabl. 0,3g * 20</t>
  </si>
  <si>
    <t>PROPRANOLOLUM</t>
  </si>
  <si>
    <t>tabl. 10mg * 50</t>
  </si>
  <si>
    <t>inj. 1g/2ml * 5amp.</t>
  </si>
  <si>
    <t>inj. 2,5g/5ml * 5amp.</t>
  </si>
  <si>
    <t>DIAZEPAMUM</t>
  </si>
  <si>
    <t>inj. 0,01g/2ml * 50  śr. psych.</t>
  </si>
  <si>
    <t>wl.doodb. 2mg/1ml*5 a 2,5ml psych</t>
  </si>
  <si>
    <t>SALBUTAMOLUM</t>
  </si>
  <si>
    <t>inj. 0,5mg/1ml * 10amp.</t>
  </si>
  <si>
    <t>zawiesina do nebulizacji 2,5mg / 2,5 ml *20</t>
  </si>
  <si>
    <t>inj. 20mg/1ml * 5amp.  a 10ml</t>
  </si>
  <si>
    <t>VASELINUM ALBUM</t>
  </si>
  <si>
    <t xml:space="preserve">maść na skórę 500g            </t>
  </si>
  <si>
    <t>HYDROGENIUM PEROXYDATUM</t>
  </si>
  <si>
    <t>inj. 6,5 mg/1ml *5amp a 1ml</t>
  </si>
  <si>
    <t>ŻEL DO USG</t>
  </si>
  <si>
    <t>płyn 1000ml.</t>
  </si>
  <si>
    <t>paski testowe  * 50</t>
  </si>
  <si>
    <t>PŁYN FIZJOLOGICZNY WIELOELEKTROLITOWY</t>
  </si>
  <si>
    <t>Roztwór do infuzji  a 250 ml</t>
  </si>
  <si>
    <t>Roztwór do infuzji  a 500 ml</t>
  </si>
  <si>
    <t>NATRIUM CHLORATUM 0,9%</t>
  </si>
  <si>
    <t>Roztwór do infuzji  a 100 ml</t>
  </si>
  <si>
    <t>GLUCOSUM 5%</t>
  </si>
  <si>
    <t>PŁYN RINGERA</t>
  </si>
  <si>
    <t>tabl. 25mg *30 tabletek</t>
  </si>
  <si>
    <t>żel 500g</t>
  </si>
  <si>
    <t>szt.</t>
  </si>
  <si>
    <t>FORMALDEHYD 4%</t>
  </si>
  <si>
    <t xml:space="preserve">maść. 100mg/g     a 20g          </t>
  </si>
  <si>
    <t>PROPOFOL 1%</t>
  </si>
  <si>
    <t>inj. Emulsja 10mg/ml  * 5amp a 20ml</t>
  </si>
  <si>
    <t>syrop, 120-125mg/5ml *100g(100ml)</t>
  </si>
  <si>
    <t xml:space="preserve">inj. 100mg/2ml * 10amp.    </t>
  </si>
  <si>
    <t xml:space="preserve">inj. 0,1mg/2ml * 50amp.      </t>
  </si>
  <si>
    <t xml:space="preserve">inj. 10mg/1ml * 10amp. </t>
  </si>
  <si>
    <t>tbl. 10 mg *30 tbl.</t>
  </si>
  <si>
    <t>tabl. 20mg *60 tabl.</t>
  </si>
  <si>
    <t>czopki 50 mg * 10</t>
  </si>
  <si>
    <t>tabletki 05 g * 50 tabl.</t>
  </si>
  <si>
    <t>kabi , inj. 10mg/ml * 10/100 ml</t>
  </si>
  <si>
    <t>czopki 6,5 mg * 6</t>
  </si>
  <si>
    <t xml:space="preserve">HALOPERODOLUM </t>
  </si>
  <si>
    <t>5mg/1 ml * 10 amp.</t>
  </si>
  <si>
    <t>METAMIZOLUM NATR. + PITOFENONI HYDR.+FENPIVERINI BROM.</t>
  </si>
  <si>
    <t>500mg+2mg+0,02mg/1ml * 10 amp./ 5 ml</t>
  </si>
  <si>
    <t xml:space="preserve">inj.100 mg/ml amp * 5 ml </t>
  </si>
  <si>
    <t xml:space="preserve">inj. 125mg/1ml amp * 5 </t>
  </si>
  <si>
    <t>2mg/1ml syrop * 200 ml</t>
  </si>
  <si>
    <t>ROCURONII BROMIDUM</t>
  </si>
  <si>
    <t>10mg/ml * fiolki * 5ml</t>
  </si>
  <si>
    <t>zaw. do nebul. 0,50mg/1ml * 20 amp/2ml</t>
  </si>
  <si>
    <t>maść 1% *5g</t>
  </si>
  <si>
    <t>tbl. 40 mg *50 tbl.</t>
  </si>
  <si>
    <t>Data i podpis Wykonawcy :</t>
  </si>
  <si>
    <t>OCTENISEPT</t>
  </si>
  <si>
    <t>OCTENISTEPT</t>
  </si>
  <si>
    <t xml:space="preserve">RIVANOLUM  </t>
  </si>
  <si>
    <t>roztwór na skórę 3%1000g</t>
  </si>
  <si>
    <t>roztwór na skórę 250 ml</t>
  </si>
  <si>
    <t xml:space="preserve">roztwór na skórę 1 l </t>
  </si>
  <si>
    <t>SKINSEPT PUR</t>
  </si>
  <si>
    <t xml:space="preserve">wartość brutto 
</t>
  </si>
  <si>
    <t xml:space="preserve">wartość netto 
</t>
  </si>
  <si>
    <t xml:space="preserve">Test paskowy do ilościowego oznaczania glukozy we krwi kompatybilny z glucometrem Accu-chec Active </t>
  </si>
  <si>
    <t xml:space="preserve">włóknina złożona </t>
  </si>
  <si>
    <t>op.</t>
  </si>
  <si>
    <t>roztwór 3% * 500g    kwas borowy</t>
  </si>
  <si>
    <t>ilość opakowań  prognozowana na czas umowy</t>
  </si>
  <si>
    <t>inj.1mg/ml * 10 amp.</t>
  </si>
  <si>
    <t>kabi, inj, 10mg/ml * 10/50 ml</t>
  </si>
  <si>
    <t>tabl. 75 mg * 84 tabl.</t>
  </si>
  <si>
    <t xml:space="preserve">tabl.5 mg </t>
  </si>
  <si>
    <t>Płyny powinny znajdować się w workach lub plastikowych butelkach z możliwiścią przechowywania w podgrzewaczach, do temperatury 37stC.
Powinny posiadać dwa porty: jden do podłączania przyrządu do przetaczania płynów infuzyjnych, a drugi do podawania leków.</t>
  </si>
  <si>
    <t xml:space="preserve">KETALAR </t>
  </si>
  <si>
    <t>inj. 50 mg/ml * 5 amp. 10 ml</t>
  </si>
  <si>
    <t>inj. 10 mg/ml * 5 amp. 20 ml</t>
  </si>
  <si>
    <t>inj. 25000jm/5ml , 10 amp</t>
  </si>
  <si>
    <t>inj. 10ml (0,9%) * 100 - plastik</t>
  </si>
  <si>
    <t>0,1 % roztwór  1000 G</t>
  </si>
  <si>
    <t>płyn do odkażania skóry 1 litr</t>
  </si>
  <si>
    <t>Środki do dezynfekcji</t>
  </si>
  <si>
    <t>Płyny odkażające</t>
  </si>
  <si>
    <t>Leki i środki farmaceutyczne</t>
  </si>
  <si>
    <t xml:space="preserve">PAKIET 1 </t>
  </si>
  <si>
    <r>
      <t xml:space="preserve">    </t>
    </r>
    <r>
      <rPr>
        <b/>
        <sz val="11"/>
        <color rgb="FF000000"/>
        <rFont val="Calibri"/>
        <family val="2"/>
        <charset val="238"/>
      </rPr>
      <t xml:space="preserve">Pakiet  2    </t>
    </r>
  </si>
  <si>
    <t>…............................................................</t>
  </si>
  <si>
    <t>cena jednostkowa opakowania brutto</t>
  </si>
  <si>
    <t xml:space="preserve">Podsumowanie </t>
  </si>
  <si>
    <t>x</t>
  </si>
  <si>
    <t xml:space="preserve">Formularz  asortymentowo  - cenowy                                                                </t>
  </si>
  <si>
    <t>Suma za leki odurzające i psychotropowe</t>
  </si>
  <si>
    <t>Suma za płyny infuzyjne</t>
  </si>
  <si>
    <t>Suma za płyny odkażające</t>
  </si>
  <si>
    <t>ACIDUM  TRANEXAMICUM/ EXACYL</t>
  </si>
  <si>
    <t>ACIDUM ACETYLSALICYLICUM/ POLOP S</t>
  </si>
  <si>
    <t>ACIDUM BORICUM/ KWAS BOROWY</t>
  </si>
  <si>
    <t>ADENOSINUM/ADENECOR</t>
  </si>
  <si>
    <t>AMIODARONUM/CORADRONE</t>
  </si>
  <si>
    <r>
      <t>BUDESONIDUM</t>
    </r>
    <r>
      <rPr>
        <b/>
        <sz val="10"/>
        <color rgb="FF000000"/>
        <rFont val="Arial"/>
        <family val="2"/>
        <charset val="238"/>
      </rPr>
      <t>/</t>
    </r>
    <r>
      <rPr>
        <sz val="10"/>
        <color rgb="FF000000"/>
        <rFont val="Arial"/>
        <family val="2"/>
        <charset val="238"/>
      </rPr>
      <t>PULMICORT</t>
    </r>
  </si>
  <si>
    <t>CHLORAMPHENICOLUM / FENACTIL</t>
  </si>
  <si>
    <t>CLOPIDOGRELUM / DETROMECYNA</t>
  </si>
  <si>
    <t>DEXAMETHASONUM DEXAVEN</t>
  </si>
  <si>
    <t>DROTAVERINUM HYDROCHLORATUM NO-SPA</t>
  </si>
  <si>
    <t>ETAMSYLATUM 12,5% CYCLONAMINA</t>
  </si>
  <si>
    <t>GLYCEROLUM TRINITRICUM NITROMINT</t>
  </si>
  <si>
    <t>HYOSCINUM BUTYLBROMATUM BUSCOLIZYNA</t>
  </si>
  <si>
    <t>ISOSORBIDUM MONONITRICUM MONONIT</t>
  </si>
  <si>
    <t>METAMIZOLUM NATRICUM PYRALGINA</t>
  </si>
  <si>
    <t>METOPROLOLUM TARTARICUM BETALOC</t>
  </si>
  <si>
    <t>NORADRENALINUM LENOVOR</t>
  </si>
  <si>
    <t>POVIDONUM IODATUM BETADYNA</t>
  </si>
  <si>
    <t>SALBUTAMOLUM VENTOLIN</t>
  </si>
  <si>
    <t>THEOPHYLLINUM THEOSPIREX</t>
  </si>
  <si>
    <t>THIETHYLPERAZINUM TORECAN</t>
  </si>
  <si>
    <t>TICAGRELORUM BRILIQUE</t>
  </si>
  <si>
    <t>URAPIDILUM EBRANTIL</t>
  </si>
  <si>
    <t>ANTAZOLINUM MESILAS/PHENAZOLIN</t>
  </si>
  <si>
    <t>HYDROCORTISONUM CORHYDRON 100</t>
  </si>
  <si>
    <t>PANTOPRAZOLUM CONTROLOC</t>
  </si>
  <si>
    <t>40 mg/ fiolka proszek do sporządzania roztworu</t>
  </si>
  <si>
    <t xml:space="preserve">      Leki odurzające i psychotropowe</t>
  </si>
  <si>
    <r>
      <t xml:space="preserve">  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Paski do glucometrów</t>
    </r>
  </si>
  <si>
    <t>płyn do odkażania skóry 5  litr</t>
  </si>
  <si>
    <t>Płyny infuzyjne</t>
  </si>
  <si>
    <t xml:space="preserve">Włóknina jałowa nasycona alkoholem izopropylowym do dezynfekcji skóry , wymiar złozonej włókniny (ok. 6cm x 6 cm ) 1 op. zawiera 100 szt. </t>
  </si>
  <si>
    <t xml:space="preserve">                  Suma za leki i środki farmaceutyczne</t>
  </si>
  <si>
    <t>Suma za całość</t>
  </si>
  <si>
    <t>Wysokość VAT</t>
  </si>
  <si>
    <t>Suma za paski do glucometrów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</si>
</sst>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2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" fontId="0" fillId="2" borderId="20" xfId="0" applyNumberFormat="1" applyFill="1" applyBorder="1" applyAlignment="1">
      <alignment horizontal="center" vertical="center"/>
    </xf>
    <xf numFmtId="4" fontId="0" fillId="3" borderId="27" xfId="0" applyNumberFormat="1" applyFill="1" applyBorder="1"/>
    <xf numFmtId="4" fontId="0" fillId="3" borderId="28" xfId="0" applyNumberFormat="1" applyFill="1" applyBorder="1"/>
    <xf numFmtId="0" fontId="3" fillId="6" borderId="17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1" applyFill="1" applyBorder="1" applyAlignment="1">
      <alignment vertical="center" wrapText="1"/>
    </xf>
    <xf numFmtId="0" fontId="1" fillId="7" borderId="1" xfId="1" applyFill="1" applyBorder="1" applyAlignment="1">
      <alignment horizontal="right" vertical="center" wrapText="1"/>
    </xf>
    <xf numFmtId="4" fontId="1" fillId="7" borderId="1" xfId="1" applyNumberFormat="1" applyFill="1" applyBorder="1" applyAlignment="1">
      <alignment vertical="center" wrapText="1"/>
    </xf>
    <xf numFmtId="4" fontId="0" fillId="7" borderId="1" xfId="0" applyNumberFormat="1" applyFill="1" applyBorder="1" applyAlignment="1">
      <alignment vertical="center" wrapText="1"/>
    </xf>
    <xf numFmtId="4" fontId="0" fillId="7" borderId="16" xfId="0" applyNumberFormat="1" applyFill="1" applyBorder="1" applyAlignment="1">
      <alignment vertical="center" wrapText="1"/>
    </xf>
    <xf numFmtId="2" fontId="4" fillId="8" borderId="6" xfId="0" applyNumberFormat="1" applyFont="1" applyFill="1" applyBorder="1" applyAlignment="1">
      <alignment horizontal="center" vertical="center" wrapText="1"/>
    </xf>
    <xf numFmtId="2" fontId="4" fillId="8" borderId="6" xfId="0" applyNumberFormat="1" applyFont="1" applyFill="1" applyBorder="1" applyAlignment="1">
      <alignment horizontal="right" vertical="center" wrapText="1"/>
    </xf>
    <xf numFmtId="4" fontId="5" fillId="8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5" borderId="2" xfId="1" applyFill="1" applyBorder="1" applyAlignment="1">
      <alignment wrapText="1"/>
    </xf>
    <xf numFmtId="0" fontId="1" fillId="5" borderId="2" xfId="1" applyFill="1" applyBorder="1" applyAlignment="1">
      <alignment horizontal="right" wrapText="1"/>
    </xf>
    <xf numFmtId="4" fontId="1" fillId="5" borderId="2" xfId="1" applyNumberFormat="1" applyFill="1" applyBorder="1" applyAlignment="1">
      <alignment wrapText="1"/>
    </xf>
    <xf numFmtId="0" fontId="0" fillId="5" borderId="1" xfId="0" applyFill="1" applyBorder="1"/>
    <xf numFmtId="4" fontId="0" fillId="5" borderId="1" xfId="0" applyNumberFormat="1" applyFill="1" applyBorder="1"/>
    <xf numFmtId="4" fontId="0" fillId="5" borderId="16" xfId="0" applyNumberFormat="1" applyFill="1" applyBorder="1"/>
    <xf numFmtId="0" fontId="3" fillId="5" borderId="1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1" applyFill="1" applyBorder="1" applyAlignment="1">
      <alignment wrapText="1"/>
    </xf>
    <xf numFmtId="0" fontId="1" fillId="5" borderId="1" xfId="1" applyFill="1" applyBorder="1" applyAlignment="1">
      <alignment horizontal="right" wrapText="1"/>
    </xf>
    <xf numFmtId="4" fontId="1" fillId="5" borderId="1" xfId="1" applyNumberFormat="1" applyFill="1" applyBorder="1" applyAlignment="1">
      <alignment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right"/>
    </xf>
    <xf numFmtId="4" fontId="1" fillId="5" borderId="1" xfId="0" applyNumberFormat="1" applyFont="1" applyFill="1" applyBorder="1"/>
    <xf numFmtId="0" fontId="1" fillId="5" borderId="6" xfId="0" applyFont="1" applyFill="1" applyBorder="1" applyAlignment="1">
      <alignment vertical="center"/>
    </xf>
    <xf numFmtId="0" fontId="1" fillId="5" borderId="6" xfId="1" applyFill="1" applyBorder="1" applyAlignment="1">
      <alignment wrapText="1"/>
    </xf>
    <xf numFmtId="0" fontId="1" fillId="5" borderId="6" xfId="1" applyFill="1" applyBorder="1" applyAlignment="1">
      <alignment horizontal="right" wrapText="1"/>
    </xf>
    <xf numFmtId="4" fontId="1" fillId="5" borderId="6" xfId="1" applyNumberFormat="1" applyFill="1" applyBorder="1" applyAlignment="1">
      <alignment wrapText="1"/>
    </xf>
    <xf numFmtId="0" fontId="0" fillId="5" borderId="6" xfId="0" applyFill="1" applyBorder="1"/>
    <xf numFmtId="4" fontId="0" fillId="5" borderId="6" xfId="0" applyNumberFormat="1" applyFill="1" applyBorder="1"/>
    <xf numFmtId="4" fontId="0" fillId="5" borderId="18" xfId="0" applyNumberFormat="1" applyFill="1" applyBorder="1"/>
    <xf numFmtId="0" fontId="2" fillId="5" borderId="17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right"/>
    </xf>
    <xf numFmtId="4" fontId="0" fillId="5" borderId="3" xfId="0" applyNumberFormat="1" applyFill="1" applyBorder="1"/>
    <xf numFmtId="4" fontId="0" fillId="5" borderId="22" xfId="0" applyNumberFormat="1" applyFill="1" applyBorder="1"/>
    <xf numFmtId="0" fontId="2" fillId="5" borderId="21" xfId="0" applyFont="1" applyFill="1" applyBorder="1" applyAlignment="1">
      <alignment horizontal="center" vertical="center"/>
    </xf>
    <xf numFmtId="0" fontId="1" fillId="5" borderId="6" xfId="0" applyFont="1" applyFill="1" applyBorder="1"/>
    <xf numFmtId="0" fontId="0" fillId="5" borderId="1" xfId="0" applyFill="1" applyBorder="1" applyAlignment="1">
      <alignment horizontal="right"/>
    </xf>
    <xf numFmtId="0" fontId="2" fillId="5" borderId="15" xfId="0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horizontal="right"/>
    </xf>
    <xf numFmtId="4" fontId="0" fillId="5" borderId="2" xfId="0" applyNumberFormat="1" applyFill="1" applyBorder="1"/>
    <xf numFmtId="0" fontId="2" fillId="5" borderId="21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wrapText="1"/>
    </xf>
    <xf numFmtId="0" fontId="0" fillId="5" borderId="6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right" vertical="center" wrapText="1"/>
    </xf>
    <xf numFmtId="4" fontId="0" fillId="5" borderId="6" xfId="0" applyNumberFormat="1" applyFill="1" applyBorder="1" applyAlignment="1">
      <alignment vertical="center" wrapText="1"/>
    </xf>
    <xf numFmtId="4" fontId="0" fillId="5" borderId="3" xfId="0" applyNumberFormat="1" applyFill="1" applyBorder="1" applyAlignment="1">
      <alignment vertical="center" wrapText="1"/>
    </xf>
    <xf numFmtId="4" fontId="0" fillId="5" borderId="22" xfId="0" applyNumberFormat="1" applyFill="1" applyBorder="1" applyAlignment="1">
      <alignment vertical="center" wrapText="1"/>
    </xf>
    <xf numFmtId="4" fontId="0" fillId="5" borderId="5" xfId="0" applyNumberFormat="1" applyFill="1" applyBorder="1"/>
    <xf numFmtId="4" fontId="0" fillId="5" borderId="4" xfId="0" applyNumberFormat="1" applyFill="1" applyBorder="1"/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9" borderId="19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3" fillId="3" borderId="13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9" borderId="19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 wrapText="1"/>
    </xf>
    <xf numFmtId="0" fontId="3" fillId="9" borderId="11" xfId="0" applyFont="1" applyFill="1" applyBorder="1" applyAlignment="1">
      <alignment horizontal="center" wrapText="1"/>
    </xf>
    <xf numFmtId="0" fontId="3" fillId="9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" fontId="0" fillId="3" borderId="1" xfId="0" applyNumberFormat="1" applyFill="1" applyBorder="1"/>
    <xf numFmtId="4" fontId="0" fillId="3" borderId="16" xfId="0" applyNumberFormat="1" applyFill="1" applyBorder="1"/>
    <xf numFmtId="4" fontId="9" fillId="3" borderId="1" xfId="0" applyNumberFormat="1" applyFont="1" applyFill="1" applyBorder="1"/>
    <xf numFmtId="4" fontId="9" fillId="3" borderId="16" xfId="0" applyNumberFormat="1" applyFont="1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Excel Built-in Explanatory Text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3"/>
  <sheetViews>
    <sheetView tabSelected="1" zoomScaleNormal="100" workbookViewId="0">
      <pane ySplit="2" topLeftCell="A115" activePane="bottomLeft" state="frozen"/>
      <selection pane="bottomLeft" activeCell="G136" sqref="G136"/>
    </sheetView>
  </sheetViews>
  <sheetFormatPr defaultRowHeight="15" x14ac:dyDescent="0.25"/>
  <cols>
    <col min="1" max="1" width="4" style="5" customWidth="1"/>
    <col min="2" max="2" width="40.42578125" customWidth="1"/>
    <col min="3" max="3" width="41" customWidth="1"/>
    <col min="4" max="4" width="4.85546875" style="3" customWidth="1"/>
    <col min="5" max="5" width="13.5703125" style="2" customWidth="1"/>
    <col min="6" max="6" width="10.5703125" style="2" customWidth="1"/>
    <col min="7" max="7" width="13.85546875" style="76" customWidth="1"/>
    <col min="8" max="8" width="12" style="2" customWidth="1"/>
    <col min="9" max="9" width="12.28515625" style="2" customWidth="1"/>
    <col min="10" max="10" width="10" bestFit="1" customWidth="1"/>
  </cols>
  <sheetData>
    <row r="1" spans="1:9" ht="15" customHeight="1" x14ac:dyDescent="0.25">
      <c r="A1" s="87" t="s">
        <v>174</v>
      </c>
      <c r="B1" s="87"/>
      <c r="C1" s="87"/>
      <c r="D1" s="87"/>
      <c r="E1" s="87"/>
      <c r="F1" s="87"/>
      <c r="G1" s="87"/>
      <c r="H1" s="87"/>
      <c r="I1" s="87"/>
    </row>
    <row r="2" spans="1:9" s="1" customFormat="1" ht="73.5" customHeight="1" x14ac:dyDescent="0.25">
      <c r="A2" s="21" t="s">
        <v>0</v>
      </c>
      <c r="B2" s="21" t="s">
        <v>1</v>
      </c>
      <c r="C2" s="21" t="s">
        <v>2</v>
      </c>
      <c r="D2" s="22" t="s">
        <v>3</v>
      </c>
      <c r="E2" s="23" t="s">
        <v>171</v>
      </c>
      <c r="F2" s="23" t="s">
        <v>212</v>
      </c>
      <c r="G2" s="24" t="s">
        <v>152</v>
      </c>
      <c r="H2" s="25" t="s">
        <v>147</v>
      </c>
      <c r="I2" s="25" t="s">
        <v>146</v>
      </c>
    </row>
    <row r="3" spans="1:9" ht="15" hidden="1" customHeight="1" x14ac:dyDescent="0.25">
      <c r="A3" s="109" t="s">
        <v>168</v>
      </c>
      <c r="B3" s="110"/>
      <c r="C3" s="110"/>
      <c r="D3" s="110"/>
      <c r="E3" s="110"/>
      <c r="F3" s="110"/>
      <c r="G3" s="110"/>
      <c r="H3" s="110"/>
      <c r="I3" s="111"/>
    </row>
    <row r="4" spans="1:9" x14ac:dyDescent="0.25">
      <c r="A4" s="94" t="s">
        <v>167</v>
      </c>
      <c r="B4" s="95"/>
      <c r="C4" s="95"/>
      <c r="D4" s="95"/>
      <c r="E4" s="95"/>
      <c r="F4" s="95"/>
      <c r="G4" s="95"/>
      <c r="H4" s="95"/>
      <c r="I4" s="96"/>
    </row>
    <row r="5" spans="1:9" ht="17.25" customHeight="1" x14ac:dyDescent="0.25">
      <c r="A5" s="26">
        <v>1</v>
      </c>
      <c r="B5" s="27" t="s">
        <v>178</v>
      </c>
      <c r="C5" s="28" t="s">
        <v>130</v>
      </c>
      <c r="D5" s="29" t="s">
        <v>5</v>
      </c>
      <c r="E5" s="30"/>
      <c r="F5" s="30"/>
      <c r="G5" s="69">
        <v>15</v>
      </c>
      <c r="H5" s="32"/>
      <c r="I5" s="33"/>
    </row>
    <row r="6" spans="1:9" ht="17.25" customHeight="1" x14ac:dyDescent="0.25">
      <c r="A6" s="34">
        <v>2</v>
      </c>
      <c r="B6" s="35" t="s">
        <v>179</v>
      </c>
      <c r="C6" s="36" t="s">
        <v>83</v>
      </c>
      <c r="D6" s="37" t="s">
        <v>5</v>
      </c>
      <c r="E6" s="38"/>
      <c r="F6" s="38"/>
      <c r="G6" s="69">
        <f>5+5+10</f>
        <v>20</v>
      </c>
      <c r="H6" s="32"/>
      <c r="I6" s="33"/>
    </row>
    <row r="7" spans="1:9" ht="17.25" customHeight="1" x14ac:dyDescent="0.25">
      <c r="A7" s="34">
        <v>3</v>
      </c>
      <c r="B7" s="35" t="s">
        <v>180</v>
      </c>
      <c r="C7" s="36" t="s">
        <v>151</v>
      </c>
      <c r="D7" s="37" t="s">
        <v>5</v>
      </c>
      <c r="E7" s="38"/>
      <c r="F7" s="38"/>
      <c r="G7" s="69">
        <v>3</v>
      </c>
      <c r="H7" s="32"/>
      <c r="I7" s="33"/>
    </row>
    <row r="8" spans="1:9" ht="17.25" customHeight="1" x14ac:dyDescent="0.25">
      <c r="A8" s="26">
        <v>4</v>
      </c>
      <c r="B8" s="35" t="s">
        <v>181</v>
      </c>
      <c r="C8" s="36" t="s">
        <v>4</v>
      </c>
      <c r="D8" s="37" t="s">
        <v>5</v>
      </c>
      <c r="E8" s="38"/>
      <c r="F8" s="38"/>
      <c r="G8" s="69">
        <f>5+2+3+5+5</f>
        <v>20</v>
      </c>
      <c r="H8" s="32"/>
      <c r="I8" s="33"/>
    </row>
    <row r="9" spans="1:9" ht="17.25" customHeight="1" x14ac:dyDescent="0.25">
      <c r="A9" s="26">
        <v>5</v>
      </c>
      <c r="B9" s="35" t="s">
        <v>6</v>
      </c>
      <c r="C9" s="36" t="s">
        <v>7</v>
      </c>
      <c r="D9" s="37" t="s">
        <v>5</v>
      </c>
      <c r="E9" s="38"/>
      <c r="F9" s="38"/>
      <c r="G9" s="69">
        <f>10+5+10+10+5</f>
        <v>40</v>
      </c>
      <c r="H9" s="32"/>
      <c r="I9" s="33"/>
    </row>
    <row r="10" spans="1:9" ht="17.25" customHeight="1" x14ac:dyDescent="0.25">
      <c r="A10" s="34">
        <v>6</v>
      </c>
      <c r="B10" s="35" t="s">
        <v>182</v>
      </c>
      <c r="C10" s="36" t="s">
        <v>8</v>
      </c>
      <c r="D10" s="37" t="s">
        <v>5</v>
      </c>
      <c r="E10" s="38"/>
      <c r="F10" s="38"/>
      <c r="G10" s="69">
        <f>5+5</f>
        <v>10</v>
      </c>
      <c r="H10" s="32"/>
      <c r="I10" s="33"/>
    </row>
    <row r="11" spans="1:9" ht="17.25" customHeight="1" x14ac:dyDescent="0.25">
      <c r="A11" s="34">
        <v>7</v>
      </c>
      <c r="B11" s="35" t="s">
        <v>201</v>
      </c>
      <c r="C11" s="36" t="s">
        <v>82</v>
      </c>
      <c r="D11" s="37" t="s">
        <v>5</v>
      </c>
      <c r="E11" s="38"/>
      <c r="F11" s="38"/>
      <c r="G11" s="69">
        <f>10+5</f>
        <v>15</v>
      </c>
      <c r="H11" s="32"/>
      <c r="I11" s="33"/>
    </row>
    <row r="12" spans="1:9" ht="17.25" customHeight="1" x14ac:dyDescent="0.25">
      <c r="A12" s="26">
        <v>8</v>
      </c>
      <c r="B12" s="35" t="s">
        <v>9</v>
      </c>
      <c r="C12" s="36" t="s">
        <v>10</v>
      </c>
      <c r="D12" s="37" t="s">
        <v>5</v>
      </c>
      <c r="E12" s="38"/>
      <c r="F12" s="38"/>
      <c r="G12" s="69">
        <v>1</v>
      </c>
      <c r="H12" s="32"/>
      <c r="I12" s="33"/>
    </row>
    <row r="13" spans="1:9" ht="17.25" customHeight="1" x14ac:dyDescent="0.25">
      <c r="A13" s="26">
        <v>9</v>
      </c>
      <c r="B13" s="35" t="s">
        <v>13</v>
      </c>
      <c r="C13" s="36" t="s">
        <v>14</v>
      </c>
      <c r="D13" s="37" t="s">
        <v>5</v>
      </c>
      <c r="E13" s="38"/>
      <c r="F13" s="38"/>
      <c r="G13" s="69">
        <v>10</v>
      </c>
      <c r="H13" s="32"/>
      <c r="I13" s="33"/>
    </row>
    <row r="14" spans="1:9" ht="17.25" customHeight="1" x14ac:dyDescent="0.25">
      <c r="A14" s="26">
        <v>12</v>
      </c>
      <c r="B14" s="35" t="s">
        <v>183</v>
      </c>
      <c r="C14" s="36" t="s">
        <v>135</v>
      </c>
      <c r="D14" s="37" t="s">
        <v>5</v>
      </c>
      <c r="E14" s="38"/>
      <c r="F14" s="38"/>
      <c r="G14" s="69">
        <v>20</v>
      </c>
      <c r="H14" s="32"/>
      <c r="I14" s="33"/>
    </row>
    <row r="15" spans="1:9" ht="17.25" customHeight="1" x14ac:dyDescent="0.25">
      <c r="A15" s="26">
        <v>13</v>
      </c>
      <c r="B15" s="35" t="s">
        <v>18</v>
      </c>
      <c r="C15" s="36" t="s">
        <v>19</v>
      </c>
      <c r="D15" s="37" t="s">
        <v>5</v>
      </c>
      <c r="E15" s="38"/>
      <c r="F15" s="38"/>
      <c r="G15" s="69">
        <v>3</v>
      </c>
      <c r="H15" s="32"/>
      <c r="I15" s="33"/>
    </row>
    <row r="16" spans="1:9" ht="17.25" customHeight="1" x14ac:dyDescent="0.25">
      <c r="A16" s="34">
        <v>14</v>
      </c>
      <c r="B16" s="35" t="s">
        <v>20</v>
      </c>
      <c r="C16" s="36" t="s">
        <v>21</v>
      </c>
      <c r="D16" s="37" t="s">
        <v>5</v>
      </c>
      <c r="E16" s="38"/>
      <c r="F16" s="38"/>
      <c r="G16" s="69">
        <f>5+5+10</f>
        <v>20</v>
      </c>
      <c r="H16" s="32"/>
      <c r="I16" s="33"/>
    </row>
    <row r="17" spans="1:9" ht="17.25" customHeight="1" x14ac:dyDescent="0.25">
      <c r="A17" s="34">
        <v>15</v>
      </c>
      <c r="B17" s="35" t="s">
        <v>20</v>
      </c>
      <c r="C17" s="36" t="s">
        <v>22</v>
      </c>
      <c r="D17" s="37" t="s">
        <v>5</v>
      </c>
      <c r="E17" s="38"/>
      <c r="F17" s="38"/>
      <c r="G17" s="69">
        <f>5+5+5+10</f>
        <v>25</v>
      </c>
      <c r="H17" s="32"/>
      <c r="I17" s="33"/>
    </row>
    <row r="18" spans="1:9" ht="17.25" customHeight="1" x14ac:dyDescent="0.25">
      <c r="A18" s="26">
        <v>16</v>
      </c>
      <c r="B18" s="35" t="s">
        <v>38</v>
      </c>
      <c r="C18" s="36" t="s">
        <v>39</v>
      </c>
      <c r="D18" s="37" t="s">
        <v>5</v>
      </c>
      <c r="E18" s="38"/>
      <c r="F18" s="38"/>
      <c r="G18" s="69">
        <v>6</v>
      </c>
      <c r="H18" s="32"/>
      <c r="I18" s="33"/>
    </row>
    <row r="19" spans="1:9" ht="17.25" customHeight="1" x14ac:dyDescent="0.25">
      <c r="A19" s="26">
        <v>17</v>
      </c>
      <c r="B19" s="35" t="s">
        <v>184</v>
      </c>
      <c r="C19" s="36" t="s">
        <v>136</v>
      </c>
      <c r="D19" s="37" t="s">
        <v>5</v>
      </c>
      <c r="E19" s="38"/>
      <c r="F19" s="38"/>
      <c r="G19" s="69">
        <v>10</v>
      </c>
      <c r="H19" s="32"/>
      <c r="I19" s="33"/>
    </row>
    <row r="20" spans="1:9" ht="17.25" customHeight="1" x14ac:dyDescent="0.25">
      <c r="A20" s="26">
        <v>18</v>
      </c>
      <c r="B20" s="35" t="s">
        <v>185</v>
      </c>
      <c r="C20" s="36" t="s">
        <v>155</v>
      </c>
      <c r="D20" s="37" t="s">
        <v>5</v>
      </c>
      <c r="E20" s="38"/>
      <c r="F20" s="38"/>
      <c r="G20" s="69">
        <v>10</v>
      </c>
      <c r="H20" s="32"/>
      <c r="I20" s="33"/>
    </row>
    <row r="21" spans="1:9" ht="17.25" customHeight="1" x14ac:dyDescent="0.25">
      <c r="A21" s="34">
        <v>19</v>
      </c>
      <c r="B21" s="35" t="s">
        <v>25</v>
      </c>
      <c r="C21" s="36" t="s">
        <v>26</v>
      </c>
      <c r="D21" s="37" t="s">
        <v>5</v>
      </c>
      <c r="E21" s="38"/>
      <c r="F21" s="38"/>
      <c r="G21" s="69">
        <f>10+5+5</f>
        <v>20</v>
      </c>
      <c r="H21" s="32"/>
      <c r="I21" s="33"/>
    </row>
    <row r="22" spans="1:9" ht="17.25" customHeight="1" x14ac:dyDescent="0.25">
      <c r="A22" s="26">
        <v>20</v>
      </c>
      <c r="B22" s="35" t="s">
        <v>186</v>
      </c>
      <c r="C22" s="36" t="s">
        <v>30</v>
      </c>
      <c r="D22" s="37" t="s">
        <v>5</v>
      </c>
      <c r="E22" s="38"/>
      <c r="F22" s="38"/>
      <c r="G22" s="69">
        <f>10+10+10+5</f>
        <v>35</v>
      </c>
      <c r="H22" s="32"/>
      <c r="I22" s="33"/>
    </row>
    <row r="23" spans="1:9" ht="17.25" customHeight="1" x14ac:dyDescent="0.25">
      <c r="A23" s="26">
        <v>21</v>
      </c>
      <c r="B23" s="35" t="s">
        <v>186</v>
      </c>
      <c r="C23" s="36" t="s">
        <v>31</v>
      </c>
      <c r="D23" s="37" t="s">
        <v>5</v>
      </c>
      <c r="E23" s="38"/>
      <c r="F23" s="38"/>
      <c r="G23" s="69">
        <v>100</v>
      </c>
      <c r="H23" s="32"/>
      <c r="I23" s="33"/>
    </row>
    <row r="24" spans="1:9" ht="17.25" customHeight="1" x14ac:dyDescent="0.25">
      <c r="A24" s="34">
        <v>22</v>
      </c>
      <c r="B24" s="35" t="s">
        <v>32</v>
      </c>
      <c r="C24" s="36" t="s">
        <v>33</v>
      </c>
      <c r="D24" s="37" t="s">
        <v>5</v>
      </c>
      <c r="E24" s="38"/>
      <c r="F24" s="38"/>
      <c r="G24" s="69">
        <v>2</v>
      </c>
      <c r="H24" s="32"/>
      <c r="I24" s="33"/>
    </row>
    <row r="25" spans="1:9" ht="17.25" customHeight="1" x14ac:dyDescent="0.25">
      <c r="A25" s="34">
        <v>23</v>
      </c>
      <c r="B25" s="35" t="s">
        <v>35</v>
      </c>
      <c r="C25" s="36" t="s">
        <v>36</v>
      </c>
      <c r="D25" s="37" t="s">
        <v>5</v>
      </c>
      <c r="E25" s="38"/>
      <c r="F25" s="38"/>
      <c r="G25" s="69">
        <f>1+1</f>
        <v>2</v>
      </c>
      <c r="H25" s="32"/>
      <c r="I25" s="33"/>
    </row>
    <row r="26" spans="1:9" ht="17.25" customHeight="1" x14ac:dyDescent="0.25">
      <c r="A26" s="26">
        <v>24</v>
      </c>
      <c r="B26" s="35" t="s">
        <v>187</v>
      </c>
      <c r="C26" s="36" t="s">
        <v>75</v>
      </c>
      <c r="D26" s="37" t="s">
        <v>5</v>
      </c>
      <c r="E26" s="38"/>
      <c r="F26" s="38"/>
      <c r="G26" s="69">
        <f>10+10+10+10+10+5+10+10+15</f>
        <v>90</v>
      </c>
      <c r="H26" s="32"/>
      <c r="I26" s="33"/>
    </row>
    <row r="27" spans="1:9" ht="17.25" customHeight="1" x14ac:dyDescent="0.25">
      <c r="A27" s="34">
        <v>26</v>
      </c>
      <c r="B27" s="35" t="s">
        <v>188</v>
      </c>
      <c r="C27" s="36" t="s">
        <v>131</v>
      </c>
      <c r="D27" s="37" t="s">
        <v>5</v>
      </c>
      <c r="E27" s="38"/>
      <c r="F27" s="38"/>
      <c r="G27" s="69">
        <f>5+5</f>
        <v>10</v>
      </c>
      <c r="H27" s="32"/>
      <c r="I27" s="33"/>
    </row>
    <row r="28" spans="1:9" ht="17.25" customHeight="1" x14ac:dyDescent="0.25">
      <c r="A28" s="34">
        <v>27</v>
      </c>
      <c r="B28" s="35" t="s">
        <v>41</v>
      </c>
      <c r="C28" s="36" t="s">
        <v>42</v>
      </c>
      <c r="D28" s="37" t="s">
        <v>5</v>
      </c>
      <c r="E28" s="38"/>
      <c r="F28" s="38"/>
      <c r="G28" s="69">
        <v>5</v>
      </c>
      <c r="H28" s="32"/>
      <c r="I28" s="33"/>
    </row>
    <row r="29" spans="1:9" ht="17.25" customHeight="1" x14ac:dyDescent="0.25">
      <c r="A29" s="26">
        <v>28</v>
      </c>
      <c r="B29" s="39" t="s">
        <v>112</v>
      </c>
      <c r="C29" s="39" t="s">
        <v>100</v>
      </c>
      <c r="D29" s="40" t="s">
        <v>5</v>
      </c>
      <c r="E29" s="41"/>
      <c r="F29" s="41"/>
      <c r="G29" s="69">
        <v>2</v>
      </c>
      <c r="H29" s="32"/>
      <c r="I29" s="33"/>
    </row>
    <row r="30" spans="1:9" ht="17.25" customHeight="1" x14ac:dyDescent="0.25">
      <c r="A30" s="26">
        <v>29</v>
      </c>
      <c r="B30" s="35" t="s">
        <v>43</v>
      </c>
      <c r="C30" s="36" t="s">
        <v>44</v>
      </c>
      <c r="D30" s="37" t="s">
        <v>5</v>
      </c>
      <c r="E30" s="38"/>
      <c r="F30" s="38"/>
      <c r="G30" s="69">
        <f>10+10+10+5+15+10</f>
        <v>60</v>
      </c>
      <c r="H30" s="32"/>
      <c r="I30" s="33"/>
    </row>
    <row r="31" spans="1:9" ht="17.25" customHeight="1" x14ac:dyDescent="0.25">
      <c r="A31" s="34">
        <v>30</v>
      </c>
      <c r="B31" s="35" t="s">
        <v>45</v>
      </c>
      <c r="C31" s="36" t="s">
        <v>46</v>
      </c>
      <c r="D31" s="37" t="s">
        <v>5</v>
      </c>
      <c r="E31" s="38"/>
      <c r="F31" s="38"/>
      <c r="G31" s="69">
        <v>5</v>
      </c>
      <c r="H31" s="32"/>
      <c r="I31" s="33"/>
    </row>
    <row r="32" spans="1:9" ht="17.25" customHeight="1" x14ac:dyDescent="0.25">
      <c r="A32" s="34">
        <v>31</v>
      </c>
      <c r="B32" s="35" t="s">
        <v>47</v>
      </c>
      <c r="C32" s="36" t="s">
        <v>48</v>
      </c>
      <c r="D32" s="37" t="s">
        <v>5</v>
      </c>
      <c r="E32" s="38"/>
      <c r="F32" s="38"/>
      <c r="G32" s="69">
        <f>10+10+5+10+5</f>
        <v>40</v>
      </c>
      <c r="H32" s="32"/>
      <c r="I32" s="33"/>
    </row>
    <row r="33" spans="1:9" ht="17.25" customHeight="1" x14ac:dyDescent="0.25">
      <c r="A33" s="26">
        <v>32</v>
      </c>
      <c r="B33" s="35" t="s">
        <v>47</v>
      </c>
      <c r="C33" s="36" t="s">
        <v>49</v>
      </c>
      <c r="D33" s="37" t="s">
        <v>5</v>
      </c>
      <c r="E33" s="38"/>
      <c r="F33" s="38"/>
      <c r="G33" s="69">
        <v>20</v>
      </c>
      <c r="H33" s="32"/>
      <c r="I33" s="33"/>
    </row>
    <row r="34" spans="1:9" ht="17.25" customHeight="1" x14ac:dyDescent="0.25">
      <c r="A34" s="34">
        <v>34</v>
      </c>
      <c r="B34" s="35" t="s">
        <v>189</v>
      </c>
      <c r="C34" s="36" t="s">
        <v>74</v>
      </c>
      <c r="D34" s="37" t="s">
        <v>5</v>
      </c>
      <c r="E34" s="38"/>
      <c r="F34" s="38"/>
      <c r="G34" s="69">
        <v>20</v>
      </c>
      <c r="H34" s="32"/>
      <c r="I34" s="33"/>
    </row>
    <row r="35" spans="1:9" ht="17.25" customHeight="1" x14ac:dyDescent="0.25">
      <c r="A35" s="34">
        <v>35</v>
      </c>
      <c r="B35" s="35" t="s">
        <v>126</v>
      </c>
      <c r="C35" s="31" t="s">
        <v>127</v>
      </c>
      <c r="D35" s="37" t="s">
        <v>5</v>
      </c>
      <c r="E35" s="38"/>
      <c r="F35" s="38"/>
      <c r="G35" s="69">
        <v>5</v>
      </c>
      <c r="H35" s="32"/>
      <c r="I35" s="33"/>
    </row>
    <row r="36" spans="1:9" ht="17.25" customHeight="1" x14ac:dyDescent="0.25">
      <c r="A36" s="26">
        <v>36</v>
      </c>
      <c r="B36" s="35" t="s">
        <v>50</v>
      </c>
      <c r="C36" s="36" t="s">
        <v>161</v>
      </c>
      <c r="D36" s="37" t="s">
        <v>5</v>
      </c>
      <c r="E36" s="38"/>
      <c r="F36" s="38"/>
      <c r="G36" s="69">
        <v>8</v>
      </c>
      <c r="H36" s="32"/>
      <c r="I36" s="33"/>
    </row>
    <row r="37" spans="1:9" ht="17.25" customHeight="1" x14ac:dyDescent="0.25">
      <c r="A37" s="26">
        <v>37</v>
      </c>
      <c r="B37" s="35" t="s">
        <v>202</v>
      </c>
      <c r="C37" s="36" t="s">
        <v>29</v>
      </c>
      <c r="D37" s="37" t="s">
        <v>5</v>
      </c>
      <c r="E37" s="38"/>
      <c r="F37" s="38"/>
      <c r="G37" s="69">
        <f>10+5+10+10+10+5+5</f>
        <v>55</v>
      </c>
      <c r="H37" s="32"/>
      <c r="I37" s="33"/>
    </row>
    <row r="38" spans="1:9" ht="17.25" customHeight="1" x14ac:dyDescent="0.25">
      <c r="A38" s="26">
        <v>40</v>
      </c>
      <c r="B38" s="35" t="s">
        <v>51</v>
      </c>
      <c r="C38" s="36" t="s">
        <v>120</v>
      </c>
      <c r="D38" s="37" t="s">
        <v>5</v>
      </c>
      <c r="E38" s="38"/>
      <c r="F38" s="38"/>
      <c r="G38" s="69">
        <v>20</v>
      </c>
      <c r="H38" s="32"/>
      <c r="I38" s="33"/>
    </row>
    <row r="39" spans="1:9" ht="17.25" customHeight="1" x14ac:dyDescent="0.25">
      <c r="A39" s="34">
        <v>41</v>
      </c>
      <c r="B39" s="35" t="s">
        <v>51</v>
      </c>
      <c r="C39" s="36" t="s">
        <v>109</v>
      </c>
      <c r="D39" s="37" t="s">
        <v>5</v>
      </c>
      <c r="E39" s="38"/>
      <c r="F39" s="38"/>
      <c r="G39" s="69">
        <v>30</v>
      </c>
      <c r="H39" s="32"/>
      <c r="I39" s="33"/>
    </row>
    <row r="40" spans="1:9" ht="17.25" customHeight="1" x14ac:dyDescent="0.25">
      <c r="A40" s="34">
        <v>42</v>
      </c>
      <c r="B40" s="35" t="s">
        <v>51</v>
      </c>
      <c r="C40" s="36" t="s">
        <v>52</v>
      </c>
      <c r="D40" s="37" t="s">
        <v>5</v>
      </c>
      <c r="E40" s="38"/>
      <c r="F40" s="38"/>
      <c r="G40" s="69">
        <f>1+1+5+5+5</f>
        <v>17</v>
      </c>
      <c r="H40" s="32"/>
      <c r="I40" s="33"/>
    </row>
    <row r="41" spans="1:9" ht="17.25" customHeight="1" x14ac:dyDescent="0.25">
      <c r="A41" s="26">
        <v>43</v>
      </c>
      <c r="B41" s="35" t="s">
        <v>51</v>
      </c>
      <c r="C41" s="36" t="s">
        <v>132</v>
      </c>
      <c r="D41" s="37" t="s">
        <v>5</v>
      </c>
      <c r="E41" s="38"/>
      <c r="F41" s="38"/>
      <c r="G41" s="69">
        <f>10+10+10+10</f>
        <v>40</v>
      </c>
      <c r="H41" s="32"/>
      <c r="I41" s="33"/>
    </row>
    <row r="42" spans="1:9" ht="17.25" customHeight="1" x14ac:dyDescent="0.25">
      <c r="A42" s="34">
        <v>44</v>
      </c>
      <c r="B42" s="35" t="s">
        <v>190</v>
      </c>
      <c r="C42" s="36" t="s">
        <v>17</v>
      </c>
      <c r="D42" s="37" t="s">
        <v>5</v>
      </c>
      <c r="E42" s="38"/>
      <c r="F42" s="38"/>
      <c r="G42" s="69">
        <v>30</v>
      </c>
      <c r="H42" s="32"/>
      <c r="I42" s="33"/>
    </row>
    <row r="43" spans="1:9" ht="17.25" customHeight="1" x14ac:dyDescent="0.25">
      <c r="A43" s="34">
        <v>45</v>
      </c>
      <c r="B43" s="35" t="s">
        <v>53</v>
      </c>
      <c r="C43" s="36" t="s">
        <v>54</v>
      </c>
      <c r="D43" s="37" t="s">
        <v>5</v>
      </c>
      <c r="E43" s="38"/>
      <c r="F43" s="38"/>
      <c r="G43" s="69">
        <f>2+3+1+2</f>
        <v>8</v>
      </c>
      <c r="H43" s="32"/>
      <c r="I43" s="33"/>
    </row>
    <row r="44" spans="1:9" ht="17.25" customHeight="1" x14ac:dyDescent="0.25">
      <c r="A44" s="26">
        <v>46</v>
      </c>
      <c r="B44" s="35" t="s">
        <v>191</v>
      </c>
      <c r="C44" s="36" t="s">
        <v>121</v>
      </c>
      <c r="D44" s="37" t="s">
        <v>5</v>
      </c>
      <c r="E44" s="38"/>
      <c r="F44" s="38"/>
      <c r="G44" s="69">
        <v>10</v>
      </c>
      <c r="H44" s="32"/>
      <c r="I44" s="33"/>
    </row>
    <row r="45" spans="1:9" ht="17.25" customHeight="1" x14ac:dyDescent="0.25">
      <c r="A45" s="34">
        <v>48</v>
      </c>
      <c r="B45" s="35" t="s">
        <v>55</v>
      </c>
      <c r="C45" s="36" t="s">
        <v>56</v>
      </c>
      <c r="D45" s="37" t="s">
        <v>5</v>
      </c>
      <c r="E45" s="38"/>
      <c r="F45" s="38"/>
      <c r="G45" s="69">
        <f>10+10+10+10+10+5</f>
        <v>55</v>
      </c>
      <c r="H45" s="32"/>
      <c r="I45" s="33"/>
    </row>
    <row r="46" spans="1:9" ht="17.25" customHeight="1" x14ac:dyDescent="0.25">
      <c r="A46" s="26">
        <v>49</v>
      </c>
      <c r="B46" s="35" t="s">
        <v>57</v>
      </c>
      <c r="C46" s="36" t="s">
        <v>60</v>
      </c>
      <c r="D46" s="37" t="s">
        <v>5</v>
      </c>
      <c r="E46" s="38"/>
      <c r="F46" s="38"/>
      <c r="G46" s="69">
        <f>5+20+3+1+5+1+5</f>
        <v>40</v>
      </c>
      <c r="H46" s="32"/>
      <c r="I46" s="33"/>
    </row>
    <row r="47" spans="1:9" ht="17.25" customHeight="1" x14ac:dyDescent="0.25">
      <c r="A47" s="34">
        <v>50</v>
      </c>
      <c r="B47" s="35" t="s">
        <v>57</v>
      </c>
      <c r="C47" s="36" t="s">
        <v>61</v>
      </c>
      <c r="D47" s="37" t="s">
        <v>5</v>
      </c>
      <c r="E47" s="38"/>
      <c r="F47" s="38"/>
      <c r="G47" s="69">
        <f>2+5</f>
        <v>7</v>
      </c>
      <c r="H47" s="32"/>
      <c r="I47" s="33"/>
    </row>
    <row r="48" spans="1:9" ht="17.25" customHeight="1" x14ac:dyDescent="0.25">
      <c r="A48" s="34">
        <v>51</v>
      </c>
      <c r="B48" s="35" t="s">
        <v>58</v>
      </c>
      <c r="C48" s="36" t="s">
        <v>59</v>
      </c>
      <c r="D48" s="37" t="s">
        <v>5</v>
      </c>
      <c r="E48" s="38"/>
      <c r="F48" s="38"/>
      <c r="G48" s="69">
        <v>20</v>
      </c>
      <c r="H48" s="32"/>
      <c r="I48" s="33"/>
    </row>
    <row r="49" spans="1:9" ht="17.25" customHeight="1" x14ac:dyDescent="0.25">
      <c r="A49" s="26">
        <v>52</v>
      </c>
      <c r="B49" s="35" t="s">
        <v>62</v>
      </c>
      <c r="C49" s="36" t="s">
        <v>63</v>
      </c>
      <c r="D49" s="37" t="s">
        <v>5</v>
      </c>
      <c r="E49" s="38"/>
      <c r="F49" s="38"/>
      <c r="G49" s="69">
        <f>5+5+5+1+5+5+5</f>
        <v>31</v>
      </c>
      <c r="H49" s="32"/>
      <c r="I49" s="33"/>
    </row>
    <row r="50" spans="1:9" ht="17.25" customHeight="1" x14ac:dyDescent="0.25">
      <c r="A50" s="34">
        <v>53</v>
      </c>
      <c r="B50" s="35" t="s">
        <v>128</v>
      </c>
      <c r="C50" s="36" t="s">
        <v>129</v>
      </c>
      <c r="D50" s="37" t="s">
        <v>5</v>
      </c>
      <c r="E50" s="38"/>
      <c r="F50" s="38"/>
      <c r="G50" s="69">
        <v>5</v>
      </c>
      <c r="H50" s="32"/>
      <c r="I50" s="33"/>
    </row>
    <row r="51" spans="1:9" ht="17.25" customHeight="1" x14ac:dyDescent="0.25">
      <c r="A51" s="34">
        <v>54</v>
      </c>
      <c r="B51" s="35" t="s">
        <v>192</v>
      </c>
      <c r="C51" s="36" t="s">
        <v>86</v>
      </c>
      <c r="D51" s="37" t="s">
        <v>5</v>
      </c>
      <c r="E51" s="38"/>
      <c r="F51" s="38"/>
      <c r="G51" s="69">
        <f>10+4+1+5+10+10+10+2+10+21+10+20</f>
        <v>113</v>
      </c>
      <c r="H51" s="32"/>
      <c r="I51" s="33"/>
    </row>
    <row r="52" spans="1:9" ht="17.25" customHeight="1" x14ac:dyDescent="0.25">
      <c r="A52" s="26">
        <v>55</v>
      </c>
      <c r="B52" s="35" t="s">
        <v>192</v>
      </c>
      <c r="C52" s="36" t="s">
        <v>87</v>
      </c>
      <c r="D52" s="37" t="s">
        <v>5</v>
      </c>
      <c r="E52" s="38"/>
      <c r="F52" s="38"/>
      <c r="G52" s="69">
        <f>10+10+10+10+19+15+20+15+10+15</f>
        <v>134</v>
      </c>
      <c r="H52" s="32"/>
      <c r="I52" s="33"/>
    </row>
    <row r="53" spans="1:9" ht="17.25" customHeight="1" x14ac:dyDescent="0.25">
      <c r="A53" s="34">
        <v>56</v>
      </c>
      <c r="B53" s="35" t="s">
        <v>64</v>
      </c>
      <c r="C53" s="36" t="s">
        <v>65</v>
      </c>
      <c r="D53" s="37" t="s">
        <v>5</v>
      </c>
      <c r="E53" s="38"/>
      <c r="F53" s="38"/>
      <c r="G53" s="69">
        <f>10+10+10+10+15+10+15</f>
        <v>80</v>
      </c>
      <c r="H53" s="32"/>
      <c r="I53" s="33"/>
    </row>
    <row r="54" spans="1:9" ht="17.25" customHeight="1" x14ac:dyDescent="0.25">
      <c r="A54" s="26">
        <v>58</v>
      </c>
      <c r="B54" s="35" t="s">
        <v>193</v>
      </c>
      <c r="C54" s="36" t="s">
        <v>15</v>
      </c>
      <c r="D54" s="37" t="s">
        <v>5</v>
      </c>
      <c r="E54" s="38"/>
      <c r="F54" s="38"/>
      <c r="G54" s="69">
        <f>3+2+5</f>
        <v>10</v>
      </c>
      <c r="H54" s="32"/>
      <c r="I54" s="33"/>
    </row>
    <row r="55" spans="1:9" ht="17.25" customHeight="1" x14ac:dyDescent="0.25">
      <c r="A55" s="34">
        <v>59</v>
      </c>
      <c r="B55" s="35" t="s">
        <v>69</v>
      </c>
      <c r="C55" s="36" t="s">
        <v>70</v>
      </c>
      <c r="D55" s="37" t="s">
        <v>5</v>
      </c>
      <c r="E55" s="38"/>
      <c r="F55" s="38"/>
      <c r="G55" s="69">
        <v>20</v>
      </c>
      <c r="H55" s="32"/>
      <c r="I55" s="33"/>
    </row>
    <row r="56" spans="1:9" ht="17.25" customHeight="1" x14ac:dyDescent="0.25">
      <c r="A56" s="34">
        <v>60</v>
      </c>
      <c r="B56" s="35" t="s">
        <v>73</v>
      </c>
      <c r="C56" s="36" t="s">
        <v>162</v>
      </c>
      <c r="D56" s="37" t="s">
        <v>5</v>
      </c>
      <c r="E56" s="38"/>
      <c r="F56" s="38"/>
      <c r="G56" s="69">
        <f>2+5+5+5+3+2+10+10</f>
        <v>42</v>
      </c>
      <c r="H56" s="32"/>
      <c r="I56" s="33"/>
    </row>
    <row r="57" spans="1:9" ht="17.25" customHeight="1" x14ac:dyDescent="0.25">
      <c r="A57" s="26">
        <v>61</v>
      </c>
      <c r="B57" s="35" t="s">
        <v>71</v>
      </c>
      <c r="C57" s="36" t="s">
        <v>72</v>
      </c>
      <c r="D57" s="37" t="s">
        <v>5</v>
      </c>
      <c r="E57" s="38"/>
      <c r="F57" s="38"/>
      <c r="G57" s="69">
        <v>8</v>
      </c>
      <c r="H57" s="32"/>
      <c r="I57" s="33"/>
    </row>
    <row r="58" spans="1:9" ht="17.25" customHeight="1" x14ac:dyDescent="0.25">
      <c r="A58" s="34">
        <v>62</v>
      </c>
      <c r="B58" s="35" t="s">
        <v>194</v>
      </c>
      <c r="C58" s="36" t="s">
        <v>153</v>
      </c>
      <c r="D58" s="37" t="s">
        <v>5</v>
      </c>
      <c r="E58" s="38"/>
      <c r="F58" s="38"/>
      <c r="G58" s="69">
        <v>2</v>
      </c>
      <c r="H58" s="32"/>
      <c r="I58" s="33"/>
    </row>
    <row r="59" spans="1:9" ht="16.5" customHeight="1" x14ac:dyDescent="0.25">
      <c r="A59" s="26">
        <v>63</v>
      </c>
      <c r="B59" s="35" t="s">
        <v>203</v>
      </c>
      <c r="C59" s="36" t="s">
        <v>204</v>
      </c>
      <c r="D59" s="37" t="s">
        <v>5</v>
      </c>
      <c r="E59" s="38"/>
      <c r="F59" s="38"/>
      <c r="G59" s="69">
        <v>35</v>
      </c>
      <c r="H59" s="32"/>
      <c r="I59" s="33"/>
    </row>
    <row r="60" spans="1:9" ht="17.25" customHeight="1" x14ac:dyDescent="0.25">
      <c r="A60" s="34">
        <v>64</v>
      </c>
      <c r="B60" s="35" t="s">
        <v>76</v>
      </c>
      <c r="C60" s="36" t="s">
        <v>77</v>
      </c>
      <c r="D60" s="37" t="s">
        <v>5</v>
      </c>
      <c r="E60" s="38"/>
      <c r="F60" s="38"/>
      <c r="G60" s="69">
        <v>40</v>
      </c>
      <c r="H60" s="32"/>
      <c r="I60" s="33"/>
    </row>
    <row r="61" spans="1:9" ht="17.25" customHeight="1" x14ac:dyDescent="0.25">
      <c r="A61" s="26">
        <v>65</v>
      </c>
      <c r="B61" s="27" t="s">
        <v>78</v>
      </c>
      <c r="C61" s="28" t="s">
        <v>122</v>
      </c>
      <c r="D61" s="29" t="s">
        <v>5</v>
      </c>
      <c r="E61" s="30"/>
      <c r="F61" s="30"/>
      <c r="G61" s="69">
        <v>10</v>
      </c>
      <c r="H61" s="32"/>
      <c r="I61" s="33"/>
    </row>
    <row r="62" spans="1:9" ht="17.25" customHeight="1" x14ac:dyDescent="0.25">
      <c r="A62" s="34">
        <v>66</v>
      </c>
      <c r="B62" s="27" t="s">
        <v>78</v>
      </c>
      <c r="C62" s="28" t="s">
        <v>79</v>
      </c>
      <c r="D62" s="29" t="s">
        <v>5</v>
      </c>
      <c r="E62" s="30"/>
      <c r="F62" s="30"/>
      <c r="G62" s="69">
        <v>10</v>
      </c>
      <c r="H62" s="32"/>
      <c r="I62" s="33"/>
    </row>
    <row r="63" spans="1:9" ht="17.25" customHeight="1" x14ac:dyDescent="0.25">
      <c r="A63" s="26">
        <v>67</v>
      </c>
      <c r="B63" s="35" t="s">
        <v>78</v>
      </c>
      <c r="C63" s="36" t="s">
        <v>80</v>
      </c>
      <c r="D63" s="37" t="s">
        <v>5</v>
      </c>
      <c r="E63" s="30"/>
      <c r="F63" s="30"/>
      <c r="G63" s="69">
        <v>10</v>
      </c>
      <c r="H63" s="32"/>
      <c r="I63" s="33"/>
    </row>
    <row r="64" spans="1:9" ht="17.25" customHeight="1" x14ac:dyDescent="0.25">
      <c r="A64" s="34">
        <v>68</v>
      </c>
      <c r="B64" s="35" t="s">
        <v>78</v>
      </c>
      <c r="C64" s="36" t="s">
        <v>81</v>
      </c>
      <c r="D64" s="37" t="s">
        <v>5</v>
      </c>
      <c r="E64" s="38"/>
      <c r="F64" s="38"/>
      <c r="G64" s="69">
        <v>10</v>
      </c>
      <c r="H64" s="32"/>
      <c r="I64" s="33"/>
    </row>
    <row r="65" spans="1:9" ht="17.25" customHeight="1" x14ac:dyDescent="0.25">
      <c r="A65" s="26">
        <v>69</v>
      </c>
      <c r="B65" s="35" t="s">
        <v>78</v>
      </c>
      <c r="C65" s="31" t="s">
        <v>116</v>
      </c>
      <c r="D65" s="37" t="s">
        <v>5</v>
      </c>
      <c r="E65" s="38"/>
      <c r="F65" s="38"/>
      <c r="G65" s="69">
        <v>10</v>
      </c>
      <c r="H65" s="32"/>
      <c r="I65" s="33"/>
    </row>
    <row r="66" spans="1:9" ht="17.25" customHeight="1" x14ac:dyDescent="0.25">
      <c r="A66" s="34">
        <v>70</v>
      </c>
      <c r="B66" s="35" t="s">
        <v>78</v>
      </c>
      <c r="C66" s="31" t="s">
        <v>123</v>
      </c>
      <c r="D66" s="37" t="s">
        <v>5</v>
      </c>
      <c r="E66" s="38"/>
      <c r="F66" s="38"/>
      <c r="G66" s="69">
        <v>40</v>
      </c>
      <c r="H66" s="32"/>
      <c r="I66" s="33"/>
    </row>
    <row r="67" spans="1:9" ht="17.25" customHeight="1" x14ac:dyDescent="0.25">
      <c r="A67" s="26">
        <v>71</v>
      </c>
      <c r="B67" s="35" t="s">
        <v>78</v>
      </c>
      <c r="C67" s="31" t="s">
        <v>154</v>
      </c>
      <c r="D67" s="37" t="s">
        <v>5</v>
      </c>
      <c r="E67" s="38"/>
      <c r="F67" s="38"/>
      <c r="G67" s="69">
        <f>3+3+1</f>
        <v>7</v>
      </c>
      <c r="H67" s="32"/>
      <c r="I67" s="33"/>
    </row>
    <row r="68" spans="1:9" ht="17.25" customHeight="1" x14ac:dyDescent="0.25">
      <c r="A68" s="34">
        <v>72</v>
      </c>
      <c r="B68" s="35" t="s">
        <v>78</v>
      </c>
      <c r="C68" s="31" t="s">
        <v>124</v>
      </c>
      <c r="D68" s="37" t="s">
        <v>5</v>
      </c>
      <c r="E68" s="38"/>
      <c r="F68" s="38"/>
      <c r="G68" s="69">
        <f>1+1+1+1+1+6+5+5+5+3</f>
        <v>29</v>
      </c>
      <c r="H68" s="32"/>
      <c r="I68" s="33"/>
    </row>
    <row r="69" spans="1:9" ht="17.25" customHeight="1" x14ac:dyDescent="0.25">
      <c r="A69" s="26">
        <v>73</v>
      </c>
      <c r="B69" s="35" t="s">
        <v>195</v>
      </c>
      <c r="C69" s="36" t="s">
        <v>113</v>
      </c>
      <c r="D69" s="37" t="s">
        <v>5</v>
      </c>
      <c r="E69" s="38"/>
      <c r="F69" s="38"/>
      <c r="G69" s="69">
        <f>5+5</f>
        <v>10</v>
      </c>
      <c r="H69" s="32"/>
      <c r="I69" s="33"/>
    </row>
    <row r="70" spans="1:9" ht="17.25" customHeight="1" x14ac:dyDescent="0.25">
      <c r="A70" s="34">
        <v>74</v>
      </c>
      <c r="B70" s="39" t="s">
        <v>114</v>
      </c>
      <c r="C70" s="39" t="s">
        <v>115</v>
      </c>
      <c r="D70" s="40" t="s">
        <v>5</v>
      </c>
      <c r="E70" s="41"/>
      <c r="F70" s="41"/>
      <c r="G70" s="69">
        <v>5</v>
      </c>
      <c r="H70" s="32"/>
      <c r="I70" s="33"/>
    </row>
    <row r="71" spans="1:9" ht="17.25" customHeight="1" x14ac:dyDescent="0.25">
      <c r="A71" s="26">
        <v>75</v>
      </c>
      <c r="B71" s="35" t="s">
        <v>84</v>
      </c>
      <c r="C71" s="36" t="s">
        <v>85</v>
      </c>
      <c r="D71" s="37" t="s">
        <v>5</v>
      </c>
      <c r="E71" s="38"/>
      <c r="F71" s="38"/>
      <c r="G71" s="69">
        <v>10</v>
      </c>
      <c r="H71" s="32"/>
      <c r="I71" s="33"/>
    </row>
    <row r="72" spans="1:9" ht="17.25" customHeight="1" x14ac:dyDescent="0.25">
      <c r="A72" s="34">
        <v>76</v>
      </c>
      <c r="B72" s="35" t="s">
        <v>84</v>
      </c>
      <c r="C72" s="36" t="s">
        <v>137</v>
      </c>
      <c r="D72" s="37" t="s">
        <v>5</v>
      </c>
      <c r="E72" s="38"/>
      <c r="F72" s="38"/>
      <c r="G72" s="69">
        <v>10</v>
      </c>
      <c r="H72" s="32"/>
      <c r="I72" s="33"/>
    </row>
    <row r="73" spans="1:9" ht="17.25" customHeight="1" x14ac:dyDescent="0.25">
      <c r="A73" s="26">
        <v>77</v>
      </c>
      <c r="B73" s="35" t="s">
        <v>133</v>
      </c>
      <c r="C73" s="36" t="s">
        <v>134</v>
      </c>
      <c r="D73" s="37" t="s">
        <v>5</v>
      </c>
      <c r="E73" s="38"/>
      <c r="F73" s="38"/>
      <c r="G73" s="69">
        <v>1</v>
      </c>
      <c r="H73" s="32"/>
      <c r="I73" s="33"/>
    </row>
    <row r="74" spans="1:9" ht="17.25" customHeight="1" x14ac:dyDescent="0.25">
      <c r="A74" s="34">
        <v>78</v>
      </c>
      <c r="B74" s="35" t="s">
        <v>91</v>
      </c>
      <c r="C74" s="36" t="s">
        <v>92</v>
      </c>
      <c r="D74" s="37" t="s">
        <v>5</v>
      </c>
      <c r="E74" s="38"/>
      <c r="F74" s="38"/>
      <c r="G74" s="69">
        <v>20</v>
      </c>
      <c r="H74" s="32"/>
      <c r="I74" s="33"/>
    </row>
    <row r="75" spans="1:9" ht="17.25" customHeight="1" x14ac:dyDescent="0.25">
      <c r="A75" s="26">
        <v>79</v>
      </c>
      <c r="B75" s="35" t="s">
        <v>196</v>
      </c>
      <c r="C75" s="36" t="s">
        <v>93</v>
      </c>
      <c r="D75" s="37" t="s">
        <v>5</v>
      </c>
      <c r="E75" s="38"/>
      <c r="F75" s="38"/>
      <c r="G75" s="69">
        <f>3+3+5</f>
        <v>11</v>
      </c>
      <c r="H75" s="32"/>
      <c r="I75" s="33"/>
    </row>
    <row r="76" spans="1:9" ht="17.25" customHeight="1" x14ac:dyDescent="0.25">
      <c r="A76" s="34">
        <v>80</v>
      </c>
      <c r="B76" s="35" t="s">
        <v>11</v>
      </c>
      <c r="C76" s="36" t="s">
        <v>12</v>
      </c>
      <c r="D76" s="37" t="s">
        <v>5</v>
      </c>
      <c r="E76" s="38"/>
      <c r="F76" s="38"/>
      <c r="G76" s="69">
        <v>10</v>
      </c>
      <c r="H76" s="32"/>
      <c r="I76" s="33"/>
    </row>
    <row r="77" spans="1:9" ht="17.25" customHeight="1" x14ac:dyDescent="0.25">
      <c r="A77" s="26">
        <v>81</v>
      </c>
      <c r="B77" s="35" t="s">
        <v>23</v>
      </c>
      <c r="C77" s="36" t="s">
        <v>24</v>
      </c>
      <c r="D77" s="37" t="s">
        <v>5</v>
      </c>
      <c r="E77" s="38"/>
      <c r="F77" s="38"/>
      <c r="G77" s="69">
        <v>2</v>
      </c>
      <c r="H77" s="32"/>
      <c r="I77" s="33"/>
    </row>
    <row r="78" spans="1:9" x14ac:dyDescent="0.25">
      <c r="A78" s="34">
        <v>82</v>
      </c>
      <c r="B78" s="35" t="s">
        <v>197</v>
      </c>
      <c r="C78" s="36" t="s">
        <v>94</v>
      </c>
      <c r="D78" s="37" t="s">
        <v>5</v>
      </c>
      <c r="E78" s="38"/>
      <c r="F78" s="38"/>
      <c r="G78" s="69">
        <f>5+5+2</f>
        <v>12</v>
      </c>
      <c r="H78" s="32"/>
      <c r="I78" s="33"/>
    </row>
    <row r="79" spans="1:9" x14ac:dyDescent="0.25">
      <c r="A79" s="26">
        <v>83</v>
      </c>
      <c r="B79" s="35" t="s">
        <v>198</v>
      </c>
      <c r="C79" s="36" t="s">
        <v>125</v>
      </c>
      <c r="D79" s="37" t="s">
        <v>5</v>
      </c>
      <c r="E79" s="38"/>
      <c r="F79" s="38"/>
      <c r="G79" s="69">
        <f>5+5</f>
        <v>10</v>
      </c>
      <c r="H79" s="32"/>
      <c r="I79" s="33"/>
    </row>
    <row r="80" spans="1:9" x14ac:dyDescent="0.25">
      <c r="A80" s="34">
        <v>84</v>
      </c>
      <c r="B80" s="35" t="s">
        <v>198</v>
      </c>
      <c r="C80" s="36" t="s">
        <v>98</v>
      </c>
      <c r="D80" s="37" t="s">
        <v>5</v>
      </c>
      <c r="E80" s="38"/>
      <c r="F80" s="38"/>
      <c r="G80" s="69">
        <f>30+5+5+5+5</f>
        <v>50</v>
      </c>
      <c r="H80" s="32"/>
      <c r="I80" s="33"/>
    </row>
    <row r="81" spans="1:9" x14ac:dyDescent="0.25">
      <c r="A81" s="26">
        <v>85</v>
      </c>
      <c r="B81" s="35" t="s">
        <v>199</v>
      </c>
      <c r="C81" s="36" t="s">
        <v>16</v>
      </c>
      <c r="D81" s="37" t="s">
        <v>5</v>
      </c>
      <c r="E81" s="38"/>
      <c r="F81" s="38"/>
      <c r="G81" s="69">
        <v>10</v>
      </c>
      <c r="H81" s="32"/>
      <c r="I81" s="33"/>
    </row>
    <row r="82" spans="1:9" x14ac:dyDescent="0.25">
      <c r="A82" s="34">
        <v>86</v>
      </c>
      <c r="B82" s="35" t="s">
        <v>200</v>
      </c>
      <c r="C82" s="36" t="s">
        <v>37</v>
      </c>
      <c r="D82" s="37" t="s">
        <v>5</v>
      </c>
      <c r="E82" s="38"/>
      <c r="F82" s="38"/>
      <c r="G82" s="69">
        <v>25</v>
      </c>
      <c r="H82" s="32"/>
      <c r="I82" s="33"/>
    </row>
    <row r="83" spans="1:9" x14ac:dyDescent="0.25">
      <c r="A83" s="26">
        <v>87</v>
      </c>
      <c r="B83" s="35" t="s">
        <v>95</v>
      </c>
      <c r="C83" s="36" t="s">
        <v>96</v>
      </c>
      <c r="D83" s="37" t="s">
        <v>5</v>
      </c>
      <c r="E83" s="38"/>
      <c r="F83" s="38"/>
      <c r="G83" s="69">
        <v>2</v>
      </c>
      <c r="H83" s="32"/>
      <c r="I83" s="33"/>
    </row>
    <row r="84" spans="1:9" x14ac:dyDescent="0.25">
      <c r="A84" s="34">
        <v>88</v>
      </c>
      <c r="B84" s="42" t="s">
        <v>99</v>
      </c>
      <c r="C84" s="43" t="s">
        <v>110</v>
      </c>
      <c r="D84" s="44" t="s">
        <v>5</v>
      </c>
      <c r="E84" s="45"/>
      <c r="F84" s="45"/>
      <c r="G84" s="70">
        <v>20</v>
      </c>
      <c r="H84" s="32"/>
      <c r="I84" s="48"/>
    </row>
    <row r="85" spans="1:9" ht="15.75" x14ac:dyDescent="0.25">
      <c r="A85" s="115" t="s">
        <v>210</v>
      </c>
      <c r="B85" s="116"/>
      <c r="C85" s="116"/>
      <c r="D85" s="116"/>
      <c r="E85" s="116"/>
      <c r="F85" s="116"/>
      <c r="G85" s="117"/>
      <c r="H85" s="120">
        <f>SUM(H5:H84)</f>
        <v>0</v>
      </c>
      <c r="I85" s="121">
        <f>SUM(I5:I84)</f>
        <v>0</v>
      </c>
    </row>
    <row r="86" spans="1:9" x14ac:dyDescent="0.25">
      <c r="A86" s="77" t="s">
        <v>205</v>
      </c>
      <c r="B86" s="78"/>
      <c r="C86" s="78"/>
      <c r="D86" s="78"/>
      <c r="E86" s="78"/>
      <c r="F86" s="78"/>
      <c r="G86" s="78"/>
      <c r="H86" s="78"/>
      <c r="I86" s="79"/>
    </row>
    <row r="87" spans="1:9" x14ac:dyDescent="0.25">
      <c r="A87" s="12">
        <v>1</v>
      </c>
      <c r="B87" s="35" t="s">
        <v>27</v>
      </c>
      <c r="C87" s="36" t="s">
        <v>28</v>
      </c>
      <c r="D87" s="37" t="s">
        <v>5</v>
      </c>
      <c r="E87" s="38"/>
      <c r="F87" s="38"/>
      <c r="G87" s="69">
        <v>20</v>
      </c>
      <c r="H87" s="32"/>
      <c r="I87" s="33"/>
    </row>
    <row r="88" spans="1:9" x14ac:dyDescent="0.25">
      <c r="A88" s="12">
        <v>2</v>
      </c>
      <c r="B88" s="35" t="s">
        <v>88</v>
      </c>
      <c r="C88" s="36" t="s">
        <v>89</v>
      </c>
      <c r="D88" s="37" t="s">
        <v>5</v>
      </c>
      <c r="E88" s="38"/>
      <c r="F88" s="38"/>
      <c r="G88" s="69">
        <v>5</v>
      </c>
      <c r="H88" s="32"/>
      <c r="I88" s="33"/>
    </row>
    <row r="89" spans="1:9" x14ac:dyDescent="0.25">
      <c r="A89" s="12">
        <v>3</v>
      </c>
      <c r="B89" s="35" t="s">
        <v>88</v>
      </c>
      <c r="C89" s="36" t="s">
        <v>156</v>
      </c>
      <c r="D89" s="37" t="s">
        <v>5</v>
      </c>
      <c r="E89" s="38"/>
      <c r="F89" s="38"/>
      <c r="G89" s="69">
        <v>10</v>
      </c>
      <c r="H89" s="32"/>
      <c r="I89" s="33"/>
    </row>
    <row r="90" spans="1:9" x14ac:dyDescent="0.25">
      <c r="A90" s="12">
        <v>4</v>
      </c>
      <c r="B90" s="35" t="s">
        <v>88</v>
      </c>
      <c r="C90" s="36" t="s">
        <v>90</v>
      </c>
      <c r="D90" s="37" t="s">
        <v>5</v>
      </c>
      <c r="E90" s="38"/>
      <c r="F90" s="38"/>
      <c r="G90" s="69">
        <v>10</v>
      </c>
      <c r="H90" s="32"/>
      <c r="I90" s="33"/>
    </row>
    <row r="91" spans="1:9" x14ac:dyDescent="0.25">
      <c r="A91" s="12">
        <v>5</v>
      </c>
      <c r="B91" s="35" t="s">
        <v>40</v>
      </c>
      <c r="C91" s="36" t="s">
        <v>118</v>
      </c>
      <c r="D91" s="37" t="s">
        <v>5</v>
      </c>
      <c r="E91" s="38"/>
      <c r="F91" s="38"/>
      <c r="G91" s="69">
        <v>7</v>
      </c>
      <c r="H91" s="32"/>
      <c r="I91" s="33"/>
    </row>
    <row r="92" spans="1:9" x14ac:dyDescent="0.25">
      <c r="A92" s="12">
        <v>6</v>
      </c>
      <c r="B92" s="35" t="s">
        <v>66</v>
      </c>
      <c r="C92" s="36" t="s">
        <v>67</v>
      </c>
      <c r="D92" s="37" t="s">
        <v>5</v>
      </c>
      <c r="E92" s="38"/>
      <c r="F92" s="38"/>
      <c r="G92" s="69">
        <v>20</v>
      </c>
      <c r="H92" s="32"/>
      <c r="I92" s="33"/>
    </row>
    <row r="93" spans="1:9" x14ac:dyDescent="0.25">
      <c r="A93" s="12">
        <v>7</v>
      </c>
      <c r="B93" s="35" t="s">
        <v>68</v>
      </c>
      <c r="C93" s="36" t="s">
        <v>119</v>
      </c>
      <c r="D93" s="37" t="s">
        <v>5</v>
      </c>
      <c r="E93" s="38"/>
      <c r="F93" s="38"/>
      <c r="G93" s="69">
        <v>20</v>
      </c>
      <c r="H93" s="32"/>
      <c r="I93" s="33"/>
    </row>
    <row r="94" spans="1:9" x14ac:dyDescent="0.25">
      <c r="A94" s="12">
        <v>8</v>
      </c>
      <c r="B94" s="35" t="s">
        <v>158</v>
      </c>
      <c r="C94" s="36" t="s">
        <v>159</v>
      </c>
      <c r="D94" s="37" t="s">
        <v>5</v>
      </c>
      <c r="E94" s="38"/>
      <c r="F94" s="38"/>
      <c r="G94" s="69">
        <v>3</v>
      </c>
      <c r="H94" s="32"/>
      <c r="I94" s="33"/>
    </row>
    <row r="95" spans="1:9" x14ac:dyDescent="0.25">
      <c r="A95" s="12">
        <v>9</v>
      </c>
      <c r="B95" s="35" t="s">
        <v>158</v>
      </c>
      <c r="C95" s="36" t="s">
        <v>160</v>
      </c>
      <c r="D95" s="37" t="s">
        <v>5</v>
      </c>
      <c r="E95" s="38"/>
      <c r="F95" s="38"/>
      <c r="G95" s="69">
        <v>3</v>
      </c>
      <c r="H95" s="32"/>
      <c r="I95" s="33"/>
    </row>
    <row r="96" spans="1:9" x14ac:dyDescent="0.25">
      <c r="A96" s="13">
        <v>10</v>
      </c>
      <c r="B96" s="42" t="s">
        <v>34</v>
      </c>
      <c r="C96" s="43" t="s">
        <v>117</v>
      </c>
      <c r="D96" s="44" t="s">
        <v>5</v>
      </c>
      <c r="E96" s="45"/>
      <c r="F96" s="45"/>
      <c r="G96" s="70">
        <v>3</v>
      </c>
      <c r="H96" s="32"/>
      <c r="I96" s="48"/>
    </row>
    <row r="97" spans="1:9" x14ac:dyDescent="0.25">
      <c r="A97" s="115" t="s">
        <v>175</v>
      </c>
      <c r="B97" s="116"/>
      <c r="C97" s="116"/>
      <c r="D97" s="116"/>
      <c r="E97" s="116"/>
      <c r="F97" s="116"/>
      <c r="G97" s="117"/>
      <c r="H97" s="118">
        <f>SUM(H87:H96)</f>
        <v>0</v>
      </c>
      <c r="I97" s="119">
        <f>SUM(I87:I96)</f>
        <v>0</v>
      </c>
    </row>
    <row r="98" spans="1:9" x14ac:dyDescent="0.25">
      <c r="A98" s="97" t="s">
        <v>206</v>
      </c>
      <c r="B98" s="98"/>
      <c r="C98" s="98"/>
      <c r="D98" s="98"/>
      <c r="E98" s="98"/>
      <c r="F98" s="98"/>
      <c r="G98" s="98"/>
      <c r="H98" s="98"/>
      <c r="I98" s="99"/>
    </row>
    <row r="99" spans="1:9" s="4" customFormat="1" ht="41.25" customHeight="1" x14ac:dyDescent="0.25">
      <c r="A99" s="14">
        <v>1</v>
      </c>
      <c r="B99" s="15" t="s">
        <v>148</v>
      </c>
      <c r="C99" s="16" t="s">
        <v>101</v>
      </c>
      <c r="D99" s="17" t="s">
        <v>5</v>
      </c>
      <c r="E99" s="18"/>
      <c r="F99" s="18"/>
      <c r="G99" s="71">
        <f>10+9+1+15+10+15+15+10+5+5</f>
        <v>95</v>
      </c>
      <c r="H99" s="19"/>
      <c r="I99" s="20"/>
    </row>
    <row r="100" spans="1:9" s="4" customFormat="1" ht="14.25" customHeight="1" x14ac:dyDescent="0.25">
      <c r="A100" s="112" t="s">
        <v>213</v>
      </c>
      <c r="B100" s="113"/>
      <c r="C100" s="113"/>
      <c r="D100" s="113"/>
      <c r="E100" s="113"/>
      <c r="F100" s="113"/>
      <c r="G100" s="113"/>
      <c r="H100" s="114">
        <f>SUM(H99)</f>
        <v>0</v>
      </c>
      <c r="I100" s="114">
        <f>SUM(I99)</f>
        <v>0</v>
      </c>
    </row>
    <row r="101" spans="1:9" x14ac:dyDescent="0.25">
      <c r="A101" s="100" t="s">
        <v>208</v>
      </c>
      <c r="B101" s="101"/>
      <c r="C101" s="101"/>
      <c r="D101" s="101"/>
      <c r="E101" s="101"/>
      <c r="F101" s="101"/>
      <c r="G101" s="101"/>
      <c r="H101" s="101"/>
      <c r="I101" s="102"/>
    </row>
    <row r="102" spans="1:9" ht="32.25" customHeight="1" x14ac:dyDescent="0.25">
      <c r="A102" s="103" t="s">
        <v>157</v>
      </c>
      <c r="B102" s="104"/>
      <c r="C102" s="104"/>
      <c r="D102" s="104"/>
      <c r="E102" s="104"/>
      <c r="F102" s="104"/>
      <c r="G102" s="104"/>
      <c r="H102" s="104"/>
      <c r="I102" s="105"/>
    </row>
    <row r="103" spans="1:9" x14ac:dyDescent="0.25">
      <c r="A103" s="34">
        <v>1</v>
      </c>
      <c r="B103" s="39" t="s">
        <v>107</v>
      </c>
      <c r="C103" s="39" t="s">
        <v>106</v>
      </c>
      <c r="D103" s="40" t="s">
        <v>111</v>
      </c>
      <c r="E103" s="41"/>
      <c r="F103" s="41"/>
      <c r="G103" s="69">
        <v>30</v>
      </c>
      <c r="H103" s="32"/>
      <c r="I103" s="33"/>
    </row>
    <row r="104" spans="1:9" x14ac:dyDescent="0.25">
      <c r="A104" s="34">
        <v>2</v>
      </c>
      <c r="B104" s="39" t="s">
        <v>107</v>
      </c>
      <c r="C104" s="39" t="s">
        <v>103</v>
      </c>
      <c r="D104" s="40" t="s">
        <v>111</v>
      </c>
      <c r="E104" s="41"/>
      <c r="F104" s="41"/>
      <c r="G104" s="69">
        <v>50</v>
      </c>
      <c r="H104" s="32"/>
      <c r="I104" s="33"/>
    </row>
    <row r="105" spans="1:9" x14ac:dyDescent="0.25">
      <c r="A105" s="34">
        <v>3</v>
      </c>
      <c r="B105" s="39" t="s">
        <v>107</v>
      </c>
      <c r="C105" s="39" t="s">
        <v>104</v>
      </c>
      <c r="D105" s="40" t="s">
        <v>111</v>
      </c>
      <c r="E105" s="41"/>
      <c r="F105" s="41"/>
      <c r="G105" s="69">
        <f>20+40</f>
        <v>60</v>
      </c>
      <c r="H105" s="32"/>
      <c r="I105" s="33"/>
    </row>
    <row r="106" spans="1:9" x14ac:dyDescent="0.25">
      <c r="A106" s="34">
        <v>6</v>
      </c>
      <c r="B106" s="39" t="s">
        <v>105</v>
      </c>
      <c r="C106" s="39" t="s">
        <v>106</v>
      </c>
      <c r="D106" s="40" t="s">
        <v>111</v>
      </c>
      <c r="E106" s="41"/>
      <c r="F106" s="41"/>
      <c r="G106" s="69">
        <f>40+40+40+20+10+100</f>
        <v>250</v>
      </c>
      <c r="H106" s="32"/>
      <c r="I106" s="33"/>
    </row>
    <row r="107" spans="1:9" x14ac:dyDescent="0.25">
      <c r="A107" s="34">
        <v>7</v>
      </c>
      <c r="B107" s="39" t="s">
        <v>105</v>
      </c>
      <c r="C107" s="39" t="s">
        <v>103</v>
      </c>
      <c r="D107" s="40" t="s">
        <v>111</v>
      </c>
      <c r="E107" s="41"/>
      <c r="F107" s="41"/>
      <c r="G107" s="69">
        <f>40+60</f>
        <v>100</v>
      </c>
      <c r="H107" s="32"/>
      <c r="I107" s="33"/>
    </row>
    <row r="108" spans="1:9" x14ac:dyDescent="0.25">
      <c r="A108" s="34">
        <v>8</v>
      </c>
      <c r="B108" s="39" t="s">
        <v>105</v>
      </c>
      <c r="C108" s="39" t="s">
        <v>104</v>
      </c>
      <c r="D108" s="40" t="s">
        <v>111</v>
      </c>
      <c r="E108" s="41"/>
      <c r="F108" s="41"/>
      <c r="G108" s="69">
        <f>40+10+30+12+6+12+1+2+12+6+4+4+3+1+100</f>
        <v>243</v>
      </c>
      <c r="H108" s="32"/>
      <c r="I108" s="33"/>
    </row>
    <row r="109" spans="1:9" x14ac:dyDescent="0.25">
      <c r="A109" s="34">
        <v>9</v>
      </c>
      <c r="B109" s="39" t="s">
        <v>102</v>
      </c>
      <c r="C109" s="39" t="s">
        <v>103</v>
      </c>
      <c r="D109" s="40" t="s">
        <v>111</v>
      </c>
      <c r="E109" s="41"/>
      <c r="F109" s="41"/>
      <c r="G109" s="69">
        <f>40+60+60+40+60+60</f>
        <v>320</v>
      </c>
      <c r="H109" s="32"/>
      <c r="I109" s="33"/>
    </row>
    <row r="110" spans="1:9" x14ac:dyDescent="0.25">
      <c r="A110" s="34">
        <v>10</v>
      </c>
      <c r="B110" s="39" t="s">
        <v>102</v>
      </c>
      <c r="C110" s="39" t="s">
        <v>104</v>
      </c>
      <c r="D110" s="40" t="s">
        <v>111</v>
      </c>
      <c r="E110" s="41"/>
      <c r="F110" s="41"/>
      <c r="G110" s="69">
        <f>100+40+100+100+100+20+80+60+20+80+100+60+100</f>
        <v>960</v>
      </c>
      <c r="H110" s="32"/>
      <c r="I110" s="33"/>
    </row>
    <row r="111" spans="1:9" x14ac:dyDescent="0.25">
      <c r="A111" s="34">
        <v>11</v>
      </c>
      <c r="B111" s="39" t="s">
        <v>108</v>
      </c>
      <c r="C111" s="39" t="s">
        <v>103</v>
      </c>
      <c r="D111" s="40" t="s">
        <v>111</v>
      </c>
      <c r="E111" s="41"/>
      <c r="F111" s="41"/>
      <c r="G111" s="69">
        <f>20+20+30</f>
        <v>70</v>
      </c>
      <c r="H111" s="32"/>
      <c r="I111" s="33"/>
    </row>
    <row r="112" spans="1:9" x14ac:dyDescent="0.25">
      <c r="A112" s="34">
        <v>12</v>
      </c>
      <c r="B112" s="39" t="s">
        <v>108</v>
      </c>
      <c r="C112" s="39" t="s">
        <v>104</v>
      </c>
      <c r="D112" s="40" t="s">
        <v>111</v>
      </c>
      <c r="E112" s="41"/>
      <c r="F112" s="41"/>
      <c r="G112" s="69">
        <f>4+4+20+50</f>
        <v>78</v>
      </c>
      <c r="H112" s="32"/>
      <c r="I112" s="33"/>
    </row>
    <row r="113" spans="1:9" ht="15.75" thickBot="1" x14ac:dyDescent="0.3">
      <c r="A113" s="88" t="s">
        <v>176</v>
      </c>
      <c r="B113" s="89"/>
      <c r="C113" s="89"/>
      <c r="D113" s="89"/>
      <c r="E113" s="89"/>
      <c r="F113" s="89"/>
      <c r="G113" s="90"/>
      <c r="H113" s="10">
        <f>SUM(H103:H112)</f>
        <v>0</v>
      </c>
      <c r="I113" s="11">
        <f>SUM(I103:I112)</f>
        <v>0</v>
      </c>
    </row>
    <row r="114" spans="1:9" hidden="1" x14ac:dyDescent="0.25">
      <c r="A114" s="91" t="s">
        <v>169</v>
      </c>
      <c r="B114" s="92"/>
      <c r="C114" s="92"/>
      <c r="D114" s="92"/>
      <c r="E114" s="92"/>
      <c r="F114" s="92"/>
      <c r="G114" s="92"/>
      <c r="H114" s="92"/>
      <c r="I114" s="93"/>
    </row>
    <row r="115" spans="1:9" x14ac:dyDescent="0.25">
      <c r="A115" s="106" t="s">
        <v>166</v>
      </c>
      <c r="B115" s="107"/>
      <c r="C115" s="107"/>
      <c r="D115" s="107"/>
      <c r="E115" s="107"/>
      <c r="F115" s="107"/>
      <c r="G115" s="107"/>
      <c r="H115" s="107"/>
      <c r="I115" s="108"/>
    </row>
    <row r="116" spans="1:9" x14ac:dyDescent="0.25">
      <c r="A116" s="49">
        <v>1</v>
      </c>
      <c r="B116" s="46" t="s">
        <v>139</v>
      </c>
      <c r="C116" s="46" t="s">
        <v>143</v>
      </c>
      <c r="D116" s="50" t="s">
        <v>111</v>
      </c>
      <c r="E116" s="47"/>
      <c r="F116" s="51"/>
      <c r="G116" s="72">
        <f>5</f>
        <v>5</v>
      </c>
      <c r="H116" s="51"/>
      <c r="I116" s="52"/>
    </row>
    <row r="117" spans="1:9" x14ac:dyDescent="0.25">
      <c r="A117" s="53">
        <v>2</v>
      </c>
      <c r="B117" s="46" t="s">
        <v>140</v>
      </c>
      <c r="C117" s="54" t="s">
        <v>144</v>
      </c>
      <c r="D117" s="50" t="s">
        <v>111</v>
      </c>
      <c r="E117" s="47"/>
      <c r="F117" s="51"/>
      <c r="G117" s="72">
        <f>3+3</f>
        <v>6</v>
      </c>
      <c r="H117" s="51"/>
      <c r="I117" s="52"/>
    </row>
    <row r="118" spans="1:9" x14ac:dyDescent="0.25">
      <c r="A118" s="49">
        <v>3</v>
      </c>
      <c r="B118" s="31" t="s">
        <v>141</v>
      </c>
      <c r="C118" s="39" t="s">
        <v>163</v>
      </c>
      <c r="D118" s="55" t="s">
        <v>111</v>
      </c>
      <c r="E118" s="32"/>
      <c r="F118" s="67"/>
      <c r="G118" s="73">
        <v>3</v>
      </c>
      <c r="H118" s="51"/>
      <c r="I118" s="52"/>
    </row>
    <row r="119" spans="1:9" x14ac:dyDescent="0.25">
      <c r="A119" s="56">
        <v>4</v>
      </c>
      <c r="B119" s="57" t="s">
        <v>97</v>
      </c>
      <c r="C119" s="57" t="s">
        <v>142</v>
      </c>
      <c r="D119" s="58" t="s">
        <v>111</v>
      </c>
      <c r="E119" s="59"/>
      <c r="F119" s="68"/>
      <c r="G119" s="74">
        <f>6+6+6+6+6</f>
        <v>30</v>
      </c>
      <c r="H119" s="51"/>
      <c r="I119" s="52"/>
    </row>
    <row r="120" spans="1:9" x14ac:dyDescent="0.25">
      <c r="A120" s="56">
        <v>5</v>
      </c>
      <c r="B120" s="57" t="s">
        <v>145</v>
      </c>
      <c r="C120" s="57" t="s">
        <v>207</v>
      </c>
      <c r="D120" s="58" t="s">
        <v>111</v>
      </c>
      <c r="E120" s="59"/>
      <c r="F120" s="68"/>
      <c r="G120" s="74">
        <v>3</v>
      </c>
      <c r="H120" s="51"/>
      <c r="I120" s="52"/>
    </row>
    <row r="121" spans="1:9" x14ac:dyDescent="0.25">
      <c r="A121" s="56">
        <v>6</v>
      </c>
      <c r="B121" s="57" t="s">
        <v>145</v>
      </c>
      <c r="C121" s="57" t="s">
        <v>164</v>
      </c>
      <c r="D121" s="58" t="s">
        <v>111</v>
      </c>
      <c r="E121" s="59"/>
      <c r="F121" s="68"/>
      <c r="G121" s="74">
        <v>10</v>
      </c>
      <c r="H121" s="51"/>
      <c r="I121" s="52"/>
    </row>
    <row r="122" spans="1:9" ht="14.25" customHeight="1" x14ac:dyDescent="0.25">
      <c r="A122" s="122" t="s">
        <v>177</v>
      </c>
      <c r="B122" s="123"/>
      <c r="C122" s="123"/>
      <c r="D122" s="123"/>
      <c r="E122" s="123"/>
      <c r="F122" s="123"/>
      <c r="G122" s="124"/>
      <c r="H122" s="118">
        <f>SUM(H116:H121)</f>
        <v>0</v>
      </c>
      <c r="I122" s="119">
        <f>SUM(I116:I121)</f>
        <v>0</v>
      </c>
    </row>
    <row r="123" spans="1:9" ht="1.5" hidden="1" customHeight="1" x14ac:dyDescent="0.25">
      <c r="A123" s="77" t="s">
        <v>165</v>
      </c>
      <c r="B123" s="78"/>
      <c r="C123" s="78"/>
      <c r="D123" s="78"/>
      <c r="E123" s="78"/>
      <c r="F123" s="78"/>
      <c r="G123" s="78"/>
      <c r="H123" s="78"/>
      <c r="I123" s="79"/>
    </row>
    <row r="124" spans="1:9" s="4" customFormat="1" ht="66.75" customHeight="1" thickBot="1" x14ac:dyDescent="0.3">
      <c r="A124" s="60">
        <v>1</v>
      </c>
      <c r="B124" s="61" t="s">
        <v>209</v>
      </c>
      <c r="C124" s="62" t="s">
        <v>149</v>
      </c>
      <c r="D124" s="63" t="s">
        <v>150</v>
      </c>
      <c r="E124" s="64"/>
      <c r="F124" s="65"/>
      <c r="G124" s="75">
        <v>40</v>
      </c>
      <c r="H124" s="65"/>
      <c r="I124" s="66"/>
    </row>
    <row r="125" spans="1:9" s="4" customFormat="1" ht="44.25" customHeight="1" x14ac:dyDescent="0.25">
      <c r="A125" s="81" t="s">
        <v>172</v>
      </c>
      <c r="B125" s="82"/>
      <c r="C125" s="82"/>
      <c r="D125" s="82"/>
      <c r="E125" s="82"/>
      <c r="F125" s="82"/>
      <c r="G125" s="82"/>
      <c r="H125" s="82"/>
      <c r="I125" s="83"/>
    </row>
    <row r="126" spans="1:9" ht="25.5" customHeight="1" x14ac:dyDescent="0.25">
      <c r="A126" s="8"/>
      <c r="B126" s="6" t="s">
        <v>211</v>
      </c>
      <c r="C126" s="6" t="s">
        <v>173</v>
      </c>
      <c r="D126" s="6" t="s">
        <v>173</v>
      </c>
      <c r="E126" s="84" t="s">
        <v>173</v>
      </c>
      <c r="F126" s="85"/>
      <c r="G126" s="86"/>
      <c r="H126" s="7">
        <f>H85+H97+H99+H113+H122+H124</f>
        <v>0</v>
      </c>
      <c r="I126" s="9"/>
    </row>
    <row r="128" spans="1:9" x14ac:dyDescent="0.25">
      <c r="C128" t="s">
        <v>138</v>
      </c>
    </row>
    <row r="129" spans="3:3" x14ac:dyDescent="0.25">
      <c r="C129" s="80" t="s">
        <v>170</v>
      </c>
    </row>
    <row r="130" spans="3:3" x14ac:dyDescent="0.25">
      <c r="C130" s="80"/>
    </row>
    <row r="131" spans="3:3" x14ac:dyDescent="0.25">
      <c r="C131" s="80"/>
    </row>
    <row r="132" spans="3:3" x14ac:dyDescent="0.25">
      <c r="C132" s="80"/>
    </row>
    <row r="133" spans="3:3" x14ac:dyDescent="0.25">
      <c r="C133" s="80"/>
    </row>
  </sheetData>
  <autoFilter ref="A2:I2" xr:uid="{00000000-0001-0000-0000-000000000000}"/>
  <sortState xmlns:xlrd2="http://schemas.microsoft.com/office/spreadsheetml/2017/richdata2" ref="A103:I112">
    <sortCondition ref="B103:B112"/>
  </sortState>
  <mergeCells count="18">
    <mergeCell ref="A3:I3"/>
    <mergeCell ref="A100:G100"/>
    <mergeCell ref="A123:I123"/>
    <mergeCell ref="C129:C133"/>
    <mergeCell ref="A125:I125"/>
    <mergeCell ref="E126:G126"/>
    <mergeCell ref="A1:I1"/>
    <mergeCell ref="A85:G85"/>
    <mergeCell ref="A97:G97"/>
    <mergeCell ref="A113:G113"/>
    <mergeCell ref="A122:G122"/>
    <mergeCell ref="A114:I114"/>
    <mergeCell ref="A4:I4"/>
    <mergeCell ref="A86:I86"/>
    <mergeCell ref="A98:I98"/>
    <mergeCell ref="A101:I101"/>
    <mergeCell ref="A102:I102"/>
    <mergeCell ref="A115:I11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Sylwia Cimaszkiewicz</cp:lastModifiedBy>
  <cp:lastPrinted>2022-10-13T06:46:48Z</cp:lastPrinted>
  <dcterms:created xsi:type="dcterms:W3CDTF">2017-11-21T08:57:11Z</dcterms:created>
  <dcterms:modified xsi:type="dcterms:W3CDTF">2022-12-05T08:11:44Z</dcterms:modified>
</cp:coreProperties>
</file>